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showSheetTabs="0" xWindow="-120" yWindow="-120" windowWidth="29040" windowHeight="13176"/>
  </bookViews>
  <sheets>
    <sheet name="Home" sheetId="9" r:id="rId1"/>
    <sheet name="1" sheetId="11" r:id="rId2"/>
    <sheet name="calc" sheetId="12" state="veryHidden" r:id="rId3"/>
  </sheets>
  <externalReferences>
    <externalReference r:id="rId4"/>
  </externalReferences>
  <definedNames>
    <definedName name="coot">'1'!$E$8</definedName>
    <definedName name="coot2">'1'!$E$9</definedName>
    <definedName name="Dagen_invulveld">OFFSET(calc!$I$11,,,IF(calc!$E$10="dagen28",28+1*calc!$D$30,IF(calc!$E$10="dagen30",30,31)),)</definedName>
    <definedName name="dagen28">calc!$F$11:$F$39</definedName>
    <definedName name="dagen30">calc!$G$11:$G$40</definedName>
    <definedName name="dagen31">calc!$H$11:$H$41</definedName>
    <definedName name="weg">'[1]1'!$D$8</definedName>
    <definedName name="_xlnm.Print_Area" localSheetId="1">'1'!$A$1:$E$44</definedName>
    <definedName name="_xlnm.Print_Area" localSheetId="0">Home!$B$2:$S$25</definedName>
  </definedNames>
  <calcPr calcId="145621"/>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3" i="11" l="1"/>
  <c r="D23" i="11"/>
  <c r="D13" i="11" l="1"/>
  <c r="D8" i="11"/>
  <c r="E18" i="11" l="1"/>
  <c r="D49" i="12" s="1"/>
  <c r="B38" i="11" l="1"/>
  <c r="B37" i="11"/>
  <c r="K27" i="12"/>
  <c r="M28" i="12" s="1"/>
  <c r="K26" i="12"/>
  <c r="E37" i="11" l="1"/>
  <c r="Q28" i="12"/>
  <c r="L28" i="12"/>
  <c r="P28" i="12"/>
  <c r="O28" i="12"/>
  <c r="D21" i="11" l="1"/>
  <c r="E21" i="11"/>
  <c r="H4" i="12" l="1"/>
  <c r="L27" i="12" l="1"/>
  <c r="M27" i="12"/>
  <c r="K5" i="12"/>
  <c r="N7" i="12"/>
  <c r="Q27" i="12" l="1"/>
  <c r="O27" i="12"/>
  <c r="P27" i="12"/>
  <c r="E40" i="11" s="1"/>
  <c r="M4" i="12"/>
  <c r="E41" i="11" s="1"/>
  <c r="D41" i="11" s="1"/>
  <c r="L4" i="12"/>
  <c r="E38" i="11" s="1"/>
  <c r="D38" i="11" s="1"/>
  <c r="D33" i="12" l="1"/>
  <c r="B2" i="12" l="1"/>
  <c r="E12" i="11" s="1"/>
  <c r="C4" i="12" s="1"/>
  <c r="C6" i="12" s="1"/>
  <c r="D30" i="12"/>
  <c r="G11" i="11"/>
  <c r="B4" i="12" s="1"/>
  <c r="H11" i="11"/>
  <c r="E10" i="12"/>
  <c r="I18" i="12"/>
  <c r="B6" i="12" l="1"/>
  <c r="E22" i="11"/>
  <c r="D22" i="11"/>
  <c r="I21" i="12"/>
  <c r="I17" i="12"/>
  <c r="I28" i="12"/>
  <c r="I23" i="12"/>
  <c r="I27" i="12"/>
  <c r="I22" i="12"/>
  <c r="I36" i="12"/>
  <c r="I32" i="12"/>
  <c r="I16" i="12"/>
  <c r="I25" i="12"/>
  <c r="I15" i="12"/>
  <c r="I40" i="12"/>
  <c r="I14" i="12"/>
  <c r="I39" i="12"/>
  <c r="I29" i="12"/>
  <c r="I26" i="12"/>
  <c r="I11" i="12"/>
  <c r="I37" i="12"/>
  <c r="I33" i="12"/>
  <c r="I38" i="12"/>
  <c r="I31" i="12"/>
  <c r="I30" i="12"/>
  <c r="I13" i="12"/>
  <c r="I34" i="12"/>
  <c r="I24" i="12"/>
  <c r="I35" i="12"/>
  <c r="I41" i="12"/>
  <c r="I20" i="12"/>
  <c r="I19" i="12"/>
  <c r="I12" i="12"/>
  <c r="G12" i="11" l="1"/>
  <c r="D44" i="12"/>
  <c r="D10" i="12"/>
  <c r="J11" i="11" s="1"/>
  <c r="E20" i="11" s="1"/>
  <c r="E24" i="11"/>
  <c r="D24" i="11"/>
  <c r="E13" i="11" l="1"/>
  <c r="D4" i="12" s="1"/>
  <c r="D5" i="12" s="1"/>
  <c r="I11" i="11"/>
  <c r="D6" i="12" l="1"/>
  <c r="D20" i="11" s="1"/>
  <c r="D25" i="11" l="1"/>
  <c r="D26" i="11"/>
  <c r="E25" i="11"/>
  <c r="E26" i="11"/>
  <c r="D27" i="11" l="1"/>
  <c r="C27" i="11" l="1"/>
  <c r="E34" i="11"/>
  <c r="D28" i="11"/>
  <c r="D29" i="11" s="1"/>
  <c r="E33" i="11" s="1"/>
</calcChain>
</file>

<file path=xl/comments1.xml><?xml version="1.0" encoding="utf-8"?>
<comments xmlns="http://schemas.openxmlformats.org/spreadsheetml/2006/main">
  <authors>
    <author>Phi</author>
  </authors>
  <commentList>
    <comment ref="P23" authorId="0">
      <text>
        <r>
          <rPr>
            <b/>
            <sz val="8"/>
            <color indexed="8"/>
            <rFont val="Tahoma"/>
            <family val="2"/>
          </rPr>
          <t>© Indicator - Aucune partie de ce module de calcul ne peut être reproduite, mise en mémoire dans un fichier automatisé ou publiée sous quelque forme ou de quelque façon que ce soit, par des moyens mécaniques ou électroniques, par des procédés de photocopie ou de photographie, ou de toute autre manière, sans l'autorisation écrite préalable de l'éditeur.</t>
        </r>
      </text>
    </comment>
    <comment ref="P24" authorId="0">
      <text>
        <r>
          <rPr>
            <b/>
            <sz val="8"/>
            <color indexed="8"/>
            <rFont val="Tahoma"/>
            <family val="2"/>
          </rPr>
          <t>Indicator - La rédaction veille à la fiabilité des informations lesquelles ne sauraient toutefois engager sa responsabilité.</t>
        </r>
      </text>
    </comment>
  </commentList>
</comments>
</file>

<file path=xl/comments2.xml><?xml version="1.0" encoding="utf-8"?>
<comments xmlns="http://schemas.openxmlformats.org/spreadsheetml/2006/main">
  <authors>
    <author>Philippe</author>
  </authors>
  <commentList>
    <comment ref="G6" authorId="0">
      <text>
        <r>
          <rPr>
            <sz val="8"/>
            <color indexed="45"/>
            <rFont val="Tahoma"/>
            <family val="2"/>
          </rPr>
          <t xml:space="preserve">Sont considérés comme des </t>
        </r>
        <r>
          <rPr>
            <b/>
            <u/>
            <sz val="8"/>
            <color indexed="45"/>
            <rFont val="Tahoma"/>
            <family val="2"/>
          </rPr>
          <t>"faux hybrides</t>
        </r>
        <r>
          <rPr>
            <sz val="8"/>
            <color indexed="45"/>
            <rFont val="Tahoma"/>
            <family val="2"/>
          </rPr>
          <t>": les plug-in hybrides soit dont la capacité de la batterie est limitée (moins de 0,5 kWh par 100 kilos de poids de la voiture) soit dont les émissions de CO2 dépassent 50 g/km.
Pour les "faux hybrides" achetés, commandés ou loués à partir du 1er janvier 2018 (signature du contrat/bon de commande), l'administration fiscale prendra en compte les émissions de CO2 du véhicule équivalente non hybride pour déterminer la déductibilité fiscale des frais de voiture à partir de l'exercice 2021 (lié à un exercice commençant au plus tôt le 1 janvier 2020) et pour déterminer l'avantage en nature voiture accordé à partir du 1er janvier 2020. S'il n'y a pas de modèle correspondant à moteur thermique, multipliez par 2,5 les émissions de CO2 officielles mentionnées sur le certificat d'immatriculation/certificat de conformité du "faux hybride".
Une voiture "</t>
        </r>
        <r>
          <rPr>
            <b/>
            <u/>
            <sz val="8"/>
            <color indexed="45"/>
            <rFont val="Tahoma"/>
            <family val="2"/>
          </rPr>
          <t>électrique</t>
        </r>
        <r>
          <rPr>
            <sz val="8"/>
            <color indexed="45"/>
            <rFont val="Tahoma"/>
            <family val="2"/>
          </rPr>
          <t>" est une voiture 100% électrique.</t>
        </r>
      </text>
    </comment>
    <comment ref="G10" authorId="0">
      <text>
        <r>
          <rPr>
            <sz val="8"/>
            <color indexed="45"/>
            <rFont val="Tahoma"/>
            <family val="2"/>
          </rPr>
          <t>La valeur que vous devez indiquer ici correspond au prix catalogue + options hors TVA + TVA réellement payée  (*)
(*) Un prix catalogue (ou un prix de "pack" d'options) temporairement baissé par le constructeur ou l'importateur n'est utilisé pour le calcul de l'avantage de toute nature que si ce prix est (temporairement) réellement repris par le constructeur ou l'importateur en tant que prix catalogue, dans sa liste de prix, et si ce prix réduit est également appliqué pour les ventes aux particuliers.
Une réduction accordée par un concessionnaire local ne peut pas non plus être déduite du prix catalogue.  
Exemple:
Prix catalogue HTVA: 25.000
Options HTVA: 2.500
Réduction (concessionnaire local): 1.500
TVA réellement payée: 21% sur (25.000+2.500-1.500) = 5.460
=&gt; valeur à indiquer: 25.000+2.500+5.460=32.960</t>
        </r>
      </text>
    </comment>
    <comment ref="G18" authorId="0">
      <text>
        <r>
          <rPr>
            <sz val="8"/>
            <color indexed="45"/>
            <rFont val="Tahoma"/>
            <family val="2"/>
          </rPr>
          <t>Pour l'impôt des personnes physiques, indiquer 01-01-2020.</t>
        </r>
      </text>
    </comment>
    <comment ref="G36" authorId="0">
      <text>
        <r>
          <rPr>
            <sz val="8"/>
            <color indexed="45"/>
            <rFont val="Tahoma"/>
            <family val="2"/>
          </rPr>
          <t>Ces pourentages valent pour tous les frais de voiture à l'exception des frais de mobilophonie et de financement (qui sont 100% déductibles).</t>
        </r>
      </text>
    </comment>
  </commentList>
</comments>
</file>

<file path=xl/sharedStrings.xml><?xml version="1.0" encoding="utf-8"?>
<sst xmlns="http://schemas.openxmlformats.org/spreadsheetml/2006/main" count="117" uniqueCount="92">
  <si>
    <t>Ç</t>
  </si>
  <si>
    <t>i</t>
  </si>
  <si>
    <t>Å</t>
  </si>
  <si>
    <t>Æ</t>
  </si>
  <si>
    <t>Diesel</t>
  </si>
  <si>
    <t>Tenlasteneming privé-brandstof</t>
  </si>
  <si>
    <t>dagen31</t>
  </si>
  <si>
    <t>dagen28</t>
  </si>
  <si>
    <t>dagen30</t>
  </si>
  <si>
    <t>Indirect-functie</t>
  </si>
  <si>
    <t>Inlevering in 2020</t>
  </si>
  <si>
    <t>&lt; 2014</t>
  </si>
  <si>
    <t>LPG</t>
  </si>
  <si>
    <t>Fiscale aftrekbaaheid</t>
  </si>
  <si>
    <r>
      <t>}</t>
    </r>
    <r>
      <rPr>
        <b/>
        <sz val="9"/>
        <color rgb="FF002060"/>
        <rFont val="Tahoma"/>
        <family val="2"/>
      </rPr>
      <t xml:space="preserve"> </t>
    </r>
    <r>
      <rPr>
        <b/>
        <u/>
        <sz val="8"/>
        <color rgb="FF002060"/>
        <rFont val="Tahoma"/>
        <family val="2"/>
      </rPr>
      <t>copyright</t>
    </r>
  </si>
  <si>
    <r>
      <t>}</t>
    </r>
    <r>
      <rPr>
        <b/>
        <sz val="9"/>
        <color rgb="FF002060"/>
        <rFont val="Tahoma"/>
        <family val="2"/>
      </rPr>
      <t xml:space="preserve"> </t>
    </r>
    <r>
      <rPr>
        <b/>
        <u/>
        <sz val="8"/>
        <color rgb="FF002060"/>
        <rFont val="Tahoma"/>
        <family val="2"/>
      </rPr>
      <t>disclaimer</t>
    </r>
  </si>
  <si>
    <t>Aanschaffing bedrijfswagen</t>
  </si>
  <si>
    <t>&lt; 2018</t>
  </si>
  <si>
    <t>Eerste inschrijving bij DIV</t>
  </si>
  <si>
    <t>Aanvang VAA</t>
  </si>
  <si>
    <t>eerste inschrijving DIV</t>
  </si>
  <si>
    <t xml:space="preserve">  # dagen</t>
  </si>
  <si>
    <t>Aanvangsdatum boekjaar AJ 2021:</t>
  </si>
  <si>
    <t>Vennootschap</t>
  </si>
  <si>
    <t>Eénmanszaak</t>
  </si>
  <si>
    <t>diesel</t>
  </si>
  <si>
    <t>benzine</t>
  </si>
  <si>
    <t>Type brandstof en co2</t>
  </si>
  <si>
    <t>Eenmanszaak</t>
  </si>
  <si>
    <t>Nieuwe regels</t>
  </si>
  <si>
    <t>FISCALE  AFTREKBAARHEID</t>
  </si>
  <si>
    <t>Vanaf VAA jaar 2022 kan je bij fiscale aftrekbaarhied opsplitsing per jaar laten vallen</t>
  </si>
  <si>
    <t>aanslagjaar venn. nieuwe regels</t>
  </si>
  <si>
    <t>Schrikkeljaar?:</t>
  </si>
  <si>
    <t>(nodig voor dagen feb.)</t>
  </si>
  <si>
    <t>Oude regels</t>
  </si>
  <si>
    <t>Mis à jour au 05.02.2020</t>
  </si>
  <si>
    <t>Calculez-le vous-même!</t>
  </si>
  <si>
    <r>
      <t>}</t>
    </r>
    <r>
      <rPr>
        <b/>
        <sz val="9"/>
        <color indexed="45"/>
        <rFont val="Tahoma"/>
        <family val="2"/>
      </rPr>
      <t xml:space="preserve"> cliquez </t>
    </r>
    <r>
      <rPr>
        <b/>
        <u/>
        <sz val="9"/>
        <color indexed="45"/>
        <rFont val="Tahoma"/>
        <family val="2"/>
      </rPr>
      <t>ici</t>
    </r>
  </si>
  <si>
    <t>Lefebvre Sarrut SA |Rue Haute 139 - Boite 6 | 1000 Bruxelles 
Adresse postale: Tiensesteenweg 306 | 3000 Louvain  | T 0800 39 067 | F 0800 39 068</t>
  </si>
  <si>
    <t>Avantage voiture - année de revenus 2020</t>
  </si>
  <si>
    <t>L'avantage de toute nature d'une voiture de société en 2020</t>
  </si>
  <si>
    <t>Valeur catalogue:</t>
  </si>
  <si>
    <t>Correction ancienneté du véhicule :</t>
  </si>
  <si>
    <t>Avantage exprimé en pourcentage:</t>
  </si>
  <si>
    <t>Soit, après application du facteur 6/7:</t>
  </si>
  <si>
    <t>Nombre de jours:</t>
  </si>
  <si>
    <r>
      <t>}</t>
    </r>
    <r>
      <rPr>
        <b/>
        <sz val="9"/>
        <color indexed="16"/>
        <rFont val="Tahoma"/>
        <family val="2"/>
      </rPr>
      <t xml:space="preserve"> Avantage imposable pour 2020</t>
    </r>
  </si>
  <si>
    <t>Total pour 2020:</t>
  </si>
  <si>
    <t>Référence (voiture, plaque, nom du chauffeur, …):</t>
  </si>
  <si>
    <t>Choisissez le type de carburant:</t>
  </si>
  <si>
    <r>
      <t>Indiquez l'émission de CO</t>
    </r>
    <r>
      <rPr>
        <vertAlign val="subscript"/>
        <sz val="9"/>
        <rFont val="Tahoma"/>
        <family val="2"/>
      </rPr>
      <t>2</t>
    </r>
    <r>
      <rPr>
        <sz val="9"/>
        <rFont val="Tahoma"/>
        <family val="2"/>
      </rPr>
      <t xml:space="preserve"> (en g/km):</t>
    </r>
  </si>
  <si>
    <r>
      <t xml:space="preserve">Indiquez la valeur catalogue </t>
    </r>
    <r>
      <rPr>
        <sz val="8"/>
        <rFont val="Tahoma"/>
        <family val="2"/>
      </rPr>
      <t xml:space="preserve">(options et TVA </t>
    </r>
    <r>
      <rPr>
        <u/>
        <sz val="8"/>
        <rFont val="Tahoma"/>
        <family val="2"/>
      </rPr>
      <t>payée</t>
    </r>
    <r>
      <rPr>
        <sz val="8"/>
        <rFont val="Tahoma"/>
        <family val="2"/>
      </rPr>
      <t xml:space="preserve"> incluses, mais hors remises)</t>
    </r>
    <r>
      <rPr>
        <sz val="9"/>
        <rFont val="Tahoma"/>
        <family val="2"/>
      </rPr>
      <t>:</t>
    </r>
  </si>
  <si>
    <t>Prise en charge partielle ou totale des frais de carburant privés par la société?</t>
  </si>
  <si>
    <r>
      <t>}</t>
    </r>
    <r>
      <rPr>
        <b/>
        <sz val="9"/>
        <color indexed="16"/>
        <rFont val="Tahoma"/>
        <family val="2"/>
      </rPr>
      <t xml:space="preserve"> Données </t>
    </r>
    <r>
      <rPr>
        <sz val="9"/>
        <color rgb="FFFF0000"/>
        <rFont val="Tahoma"/>
        <family val="2"/>
      </rPr>
      <t>(complétez les cases rouges)</t>
    </r>
  </si>
  <si>
    <t>Année d'achat, de prise en location ou en leasing:</t>
  </si>
  <si>
    <t>Jour, mois et année de la première inscription à la DIV:</t>
  </si>
  <si>
    <t>Contribution personnelle pour l'usage privé 2020:</t>
  </si>
  <si>
    <t>Date de début exercice comptable EI 2021:</t>
  </si>
  <si>
    <t>- Contribution personnelle pour l'usage privé 2020:</t>
  </si>
  <si>
    <t>Avantage de toute nature sur fiche:</t>
  </si>
  <si>
    <r>
      <t>}</t>
    </r>
    <r>
      <rPr>
        <b/>
        <sz val="9"/>
        <color indexed="16"/>
        <rFont val="Tahoma"/>
        <family val="2"/>
      </rPr>
      <t xml:space="preserve"> Résultat</t>
    </r>
  </si>
  <si>
    <t>Avantage de toute nature privé 2020:</t>
  </si>
  <si>
    <t>Dépenses non admises (code 1206) en société en 2020:</t>
  </si>
  <si>
    <r>
      <t>}</t>
    </r>
    <r>
      <rPr>
        <b/>
        <sz val="9"/>
        <color indexed="16"/>
        <rFont val="Tahoma"/>
        <family val="2"/>
      </rPr>
      <t xml:space="preserve"> Déductibilité fiscale des frais de voiture</t>
    </r>
  </si>
  <si>
    <t>Entreprise individuelle exercice d'imposition 2020:</t>
  </si>
  <si>
    <t>Entreprise individuelle à partir de l'exercice d'imposition 2021:</t>
  </si>
  <si>
    <t>(*) Les frais de mobilophonie et de financement sont déductibles à 100%</t>
  </si>
  <si>
    <r>
      <t>Émissions de CO</t>
    </r>
    <r>
      <rPr>
        <vertAlign val="subscript"/>
        <sz val="9"/>
        <rFont val="Tahoma"/>
        <family val="2"/>
      </rPr>
      <t xml:space="preserve">2 </t>
    </r>
    <r>
      <rPr>
        <sz val="9"/>
        <rFont val="Tahoma"/>
        <family val="2"/>
      </rPr>
      <t>de l'équivalent non hybride (g/km):</t>
    </r>
  </si>
  <si>
    <t>Date de début de la mise à disposition du véhicule à des fins privées:</t>
  </si>
  <si>
    <t>Carburant</t>
  </si>
  <si>
    <r>
      <t>Autres</t>
    </r>
    <r>
      <rPr>
        <b/>
        <i/>
        <sz val="9"/>
        <color theme="0"/>
        <rFont val="Tahoma"/>
        <family val="2"/>
      </rPr>
      <t xml:space="preserve"> (*)</t>
    </r>
  </si>
  <si>
    <t>Essence</t>
  </si>
  <si>
    <t>Électricité</t>
  </si>
  <si>
    <t>2018 ou plus tard</t>
  </si>
  <si>
    <t>janvier</t>
  </si>
  <si>
    <t>février</t>
  </si>
  <si>
    <t>mars</t>
  </si>
  <si>
    <t>avril</t>
  </si>
  <si>
    <t>mai</t>
  </si>
  <si>
    <t>juin</t>
  </si>
  <si>
    <t>juillet</t>
  </si>
  <si>
    <t>août</t>
  </si>
  <si>
    <t>septembre</t>
  </si>
  <si>
    <t>octobre</t>
  </si>
  <si>
    <t>novembre</t>
  </si>
  <si>
    <t>décembre</t>
  </si>
  <si>
    <t>Oui</t>
  </si>
  <si>
    <t>Non</t>
  </si>
  <si>
    <t>L'avantage est égal à [a] x [b] x [c] x [d]/366:</t>
  </si>
  <si>
    <t>CNG (gaz naturel) &lt; 12 cv</t>
  </si>
  <si>
    <t>CNG (gaz naturel) &gt;= 12 cv</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</si>
</sst>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813]"/>
    <numFmt numFmtId="165" formatCode="0.000%"/>
    <numFmt numFmtId="166" formatCode="dd\/mm\/yyyy"/>
  </numFmts>
  <fonts count="59" x14ac:knownFonts="1">
    <font>
      <sz val="9"/>
      <color indexed="8"/>
      <name val="Tahoma"/>
      <family val="2"/>
    </font>
    <font>
      <sz val="9"/>
      <color theme="1"/>
      <name val="Tahoma"/>
      <family val="2"/>
    </font>
    <font>
      <sz val="11"/>
      <color indexed="8"/>
      <name val="Calibri"/>
      <family val="2"/>
    </font>
    <font>
      <sz val="9"/>
      <color indexed="8"/>
      <name val="Tahoma"/>
      <family val="2"/>
    </font>
    <font>
      <sz val="9"/>
      <name val="Tahoma"/>
      <family val="2"/>
    </font>
    <font>
      <u/>
      <sz val="14"/>
      <color indexed="55"/>
      <name val="Wingdings"/>
      <charset val="2"/>
    </font>
    <font>
      <sz val="12"/>
      <color indexed="19"/>
      <name val="Wingdings 3"/>
      <family val="1"/>
      <charset val="2"/>
    </font>
    <font>
      <sz val="9"/>
      <color indexed="16"/>
      <name val="tahoma"/>
      <family val="2"/>
    </font>
    <font>
      <b/>
      <sz val="12"/>
      <color indexed="16"/>
      <name val="Tahoma"/>
      <family val="2"/>
    </font>
    <font>
      <b/>
      <sz val="12"/>
      <color indexed="14"/>
      <name val="Tahoma"/>
      <family val="2"/>
    </font>
    <font>
      <b/>
      <sz val="9"/>
      <color indexed="45"/>
      <name val="Tahoma"/>
      <family val="2"/>
    </font>
    <font>
      <b/>
      <u/>
      <sz val="9"/>
      <color indexed="45"/>
      <name val="Tahoma"/>
      <family val="2"/>
    </font>
    <font>
      <b/>
      <sz val="9"/>
      <color indexed="45"/>
      <name val="Wingdings 3"/>
      <family val="1"/>
      <charset val="2"/>
    </font>
    <font>
      <u/>
      <sz val="9"/>
      <name val="Tahoma"/>
      <family val="2"/>
    </font>
    <font>
      <sz val="20"/>
      <color indexed="45"/>
      <name val="Wingdings 3"/>
      <family val="1"/>
      <charset val="2"/>
    </font>
    <font>
      <sz val="20"/>
      <color indexed="53"/>
      <name val="Webdings"/>
      <family val="1"/>
      <charset val="2"/>
    </font>
    <font>
      <sz val="20"/>
      <color indexed="53"/>
      <name val="Wingdings 3"/>
      <family val="1"/>
      <charset val="2"/>
    </font>
    <font>
      <sz val="2.5"/>
      <color indexed="8"/>
      <name val="Small Fonts"/>
      <family val="2"/>
    </font>
    <font>
      <sz val="18"/>
      <color indexed="14"/>
      <name val="tahoma"/>
      <family val="2"/>
    </font>
    <font>
      <b/>
      <sz val="9"/>
      <color indexed="14"/>
      <name val="Wingdings 3"/>
      <family val="1"/>
      <charset val="2"/>
    </font>
    <font>
      <b/>
      <sz val="9"/>
      <color indexed="16"/>
      <name val="Tahoma"/>
      <family val="2"/>
    </font>
    <font>
      <sz val="18"/>
      <name val="tahoma"/>
      <family val="2"/>
    </font>
    <font>
      <b/>
      <sz val="9"/>
      <name val="Wingdings 3"/>
      <family val="1"/>
      <charset val="2"/>
    </font>
    <font>
      <b/>
      <sz val="9"/>
      <color indexed="9"/>
      <name val="Tahoma"/>
      <family val="2"/>
    </font>
    <font>
      <vertAlign val="subscript"/>
      <sz val="9"/>
      <name val="Tahoma"/>
      <family val="2"/>
    </font>
    <font>
      <sz val="8"/>
      <name val="Tahoma"/>
      <family val="2"/>
    </font>
    <font>
      <sz val="9"/>
      <color indexed="10"/>
      <name val="Tahoma"/>
      <family val="2"/>
    </font>
    <font>
      <sz val="7"/>
      <color indexed="10"/>
      <name val="Small Fonts"/>
      <family val="2"/>
    </font>
    <font>
      <b/>
      <sz val="8"/>
      <color indexed="14"/>
      <name val="Tahoma"/>
      <family val="2"/>
    </font>
    <font>
      <sz val="7"/>
      <color indexed="47"/>
      <name val="Small Fonts"/>
      <family val="2"/>
    </font>
    <font>
      <sz val="7"/>
      <color indexed="14"/>
      <name val="Small Fonts"/>
      <family val="2"/>
    </font>
    <font>
      <u/>
      <sz val="8"/>
      <name val="Tahoma"/>
      <family val="2"/>
    </font>
    <font>
      <sz val="14"/>
      <color indexed="45"/>
      <name val="Webdings"/>
      <family val="1"/>
      <charset val="2"/>
    </font>
    <font>
      <sz val="8"/>
      <color theme="1"/>
      <name val="Arial Narrow"/>
      <family val="2"/>
    </font>
    <font>
      <sz val="11"/>
      <color theme="1"/>
      <name val="Arial Narrow"/>
      <family val="2"/>
    </font>
    <font>
      <b/>
      <sz val="9"/>
      <color rgb="FFFF0000"/>
      <name val="Tahoma"/>
      <family val="2"/>
    </font>
    <font>
      <sz val="8"/>
      <color rgb="FF000000"/>
      <name val="Tahoma"/>
      <family val="2"/>
    </font>
    <font>
      <sz val="8"/>
      <color rgb="FFFF0000"/>
      <name val="Arial Narrow"/>
      <family val="2"/>
    </font>
    <font>
      <b/>
      <u/>
      <sz val="8"/>
      <color indexed="45"/>
      <name val="Tahoma"/>
      <family val="2"/>
    </font>
    <font>
      <b/>
      <sz val="8"/>
      <color rgb="FF660066"/>
      <name val="Tahoma"/>
      <family val="2"/>
    </font>
    <font>
      <b/>
      <sz val="12"/>
      <color rgb="FF00008F"/>
      <name val="Tahoma"/>
      <family val="2"/>
    </font>
    <font>
      <b/>
      <sz val="8"/>
      <color rgb="FF002060"/>
      <name val="Tahoma"/>
      <family val="2"/>
    </font>
    <font>
      <b/>
      <sz val="9"/>
      <color rgb="FF002060"/>
      <name val="Wingdings 3"/>
      <family val="1"/>
      <charset val="2"/>
    </font>
    <font>
      <b/>
      <sz val="9"/>
      <color rgb="FF002060"/>
      <name val="Tahoma"/>
      <family val="2"/>
    </font>
    <font>
      <b/>
      <u/>
      <sz val="8"/>
      <color rgb="FF002060"/>
      <name val="Tahoma"/>
      <family val="2"/>
    </font>
    <font>
      <b/>
      <sz val="8"/>
      <color rgb="FF002060"/>
      <name val="Wingdings 3"/>
      <family val="1"/>
      <charset val="2"/>
    </font>
    <font>
      <b/>
      <sz val="8"/>
      <color indexed="8"/>
      <name val="Tahoma"/>
      <family val="2"/>
    </font>
    <font>
      <b/>
      <sz val="9"/>
      <color theme="0"/>
      <name val="Tahoma"/>
      <family val="2"/>
    </font>
    <font>
      <sz val="9"/>
      <color rgb="FFFF0000"/>
      <name val="Tahoma"/>
      <family val="2"/>
    </font>
    <font>
      <u/>
      <sz val="11"/>
      <color theme="1"/>
      <name val="Arial Narrow"/>
      <family val="2"/>
    </font>
    <font>
      <u/>
      <sz val="8"/>
      <color theme="1"/>
      <name val="Arial Narrow"/>
      <family val="2"/>
    </font>
    <font>
      <sz val="14"/>
      <color theme="1"/>
      <name val="Arial Narrow"/>
      <family val="2"/>
    </font>
    <font>
      <b/>
      <u/>
      <sz val="8"/>
      <color theme="1"/>
      <name val="Arial Narrow"/>
      <family val="2"/>
    </font>
    <font>
      <b/>
      <u/>
      <sz val="12"/>
      <color theme="1"/>
      <name val="Arial"/>
      <family val="2"/>
    </font>
    <font>
      <i/>
      <sz val="9"/>
      <color rgb="FFFF0000"/>
      <name val="Tahoma"/>
      <family val="2"/>
    </font>
    <font>
      <b/>
      <sz val="10"/>
      <color indexed="45"/>
      <name val="Tahoma"/>
      <family val="2"/>
    </font>
    <font>
      <sz val="8"/>
      <color indexed="45"/>
      <name val="Tahoma"/>
      <family val="2"/>
    </font>
    <font>
      <b/>
      <i/>
      <sz val="9"/>
      <color theme="0"/>
      <name val="Tahoma"/>
      <family val="2"/>
    </font>
    <font>
      <i/>
      <sz val="9"/>
      <color theme="0" tint="-0.499984740745262"/>
      <name val="Tahoma"/>
      <family val="2"/>
    </font>
  </fonts>
  <fills count="20">
    <fill>
      <patternFill patternType="none"/>
    </fill>
    <fill>
      <patternFill patternType="gray125"/>
    </fill>
    <fill>
      <patternFill patternType="solid">
        <fgColor indexed="45"/>
        <bgColor indexed="64"/>
      </patternFill>
    </fill>
    <fill>
      <patternFill patternType="lightGray">
        <fgColor indexed="19"/>
        <bgColor indexed="8"/>
      </patternFill>
    </fill>
    <fill>
      <patternFill patternType="solid">
        <fgColor indexed="8"/>
        <bgColor indexed="64"/>
      </patternFill>
    </fill>
    <fill>
      <patternFill patternType="solid">
        <fgColor indexed="16"/>
        <bgColor indexed="64"/>
      </patternFill>
    </fill>
    <fill>
      <patternFill patternType="mediumGray">
        <fgColor indexed="8"/>
        <bgColor indexed="16"/>
      </patternFill>
    </fill>
    <fill>
      <patternFill patternType="solid">
        <fgColor indexed="47"/>
        <bgColor indexed="64"/>
      </patternFill>
    </fill>
    <fill>
      <patternFill patternType="solid">
        <fgColor indexed="14"/>
        <bgColor indexed="64"/>
      </patternFill>
    </fill>
    <fill>
      <patternFill patternType="solid">
        <fgColor indexed="19"/>
        <bgColor indexed="64"/>
      </patternFill>
    </fill>
    <fill>
      <patternFill patternType="solid">
        <fgColor indexed="47"/>
        <bgColor indexed="47"/>
      </patternFill>
    </fill>
    <fill>
      <patternFill patternType="solid">
        <fgColor indexed="43"/>
        <bgColor indexed="64"/>
      </patternFill>
    </fill>
    <fill>
      <patternFill patternType="solid">
        <fgColor indexed="14"/>
        <bgColor indexed="47"/>
      </patternFill>
    </fill>
    <fill>
      <patternFill patternType="solid">
        <fgColor indexed="47"/>
        <bgColor theme="1"/>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91918C"/>
        <bgColor indexed="64"/>
      </patternFill>
    </fill>
    <fill>
      <patternFill patternType="solid">
        <fgColor theme="4" tint="0.79998168889431442"/>
        <bgColor indexed="21"/>
      </patternFill>
    </fill>
    <fill>
      <patternFill patternType="solid">
        <fgColor theme="4" tint="0.79998168889431442"/>
        <bgColor indexed="8"/>
      </patternFill>
    </fill>
  </fills>
  <borders count="12">
    <border>
      <left/>
      <right/>
      <top/>
      <bottom/>
      <diagonal/>
    </border>
    <border>
      <left style="double">
        <color indexed="62"/>
      </left>
      <right style="double">
        <color indexed="62"/>
      </right>
      <top style="double">
        <color indexed="62"/>
      </top>
      <bottom style="double">
        <color indexed="62"/>
      </bottom>
      <diagonal/>
    </border>
    <border>
      <left style="medium">
        <color indexed="17"/>
      </left>
      <right style="medium">
        <color indexed="17"/>
      </right>
      <top style="medium">
        <color indexed="17"/>
      </top>
      <bottom style="medium">
        <color indexed="17"/>
      </bottom>
      <diagonal/>
    </border>
    <border>
      <left style="thin">
        <color indexed="9"/>
      </left>
      <right style="thin">
        <color indexed="9"/>
      </right>
      <top style="thin">
        <color indexed="9"/>
      </top>
      <bottom style="thin">
        <color indexed="9"/>
      </bottom>
      <diagonal/>
    </border>
    <border>
      <left/>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alignment vertical="center"/>
    </xf>
    <xf numFmtId="0" fontId="5" fillId="2" borderId="1" applyNumberFormat="0" applyFont="0" applyFill="0" applyBorder="0" applyAlignment="0" applyProtection="0">
      <alignment horizontal="center" vertical="center"/>
      <protection hidden="1"/>
    </xf>
    <xf numFmtId="9" fontId="2" fillId="0" borderId="0" applyFont="0" applyFill="0" applyBorder="0" applyAlignment="0" applyProtection="0"/>
    <xf numFmtId="0" fontId="4" fillId="0" borderId="0">
      <alignment vertical="center"/>
    </xf>
    <xf numFmtId="0" fontId="3" fillId="0" borderId="0">
      <alignment vertical="center"/>
    </xf>
  </cellStyleXfs>
  <cellXfs count="114">
    <xf numFmtId="0" fontId="0" fillId="0" borderId="0" xfId="0">
      <alignment vertical="center"/>
    </xf>
    <xf numFmtId="0" fontId="7" fillId="3" borderId="0" xfId="0" applyFont="1" applyFill="1">
      <alignment vertical="center"/>
    </xf>
    <xf numFmtId="0" fontId="0" fillId="4" borderId="0" xfId="0" applyFill="1">
      <alignment vertical="center"/>
    </xf>
    <xf numFmtId="0" fontId="8" fillId="0" borderId="0" xfId="0" applyFont="1" applyAlignment="1">
      <alignment horizontal="left" vertical="top" indent="3"/>
    </xf>
    <xf numFmtId="0" fontId="9" fillId="0" borderId="0" xfId="0" applyFont="1" applyAlignment="1">
      <alignment horizontal="left" vertical="top" indent="3"/>
    </xf>
    <xf numFmtId="0" fontId="6" fillId="0" borderId="0" xfId="0" applyFont="1" applyAlignment="1">
      <alignment vertical="top"/>
    </xf>
    <xf numFmtId="0" fontId="13" fillId="0" borderId="0" xfId="0" applyFont="1">
      <alignment vertical="center"/>
    </xf>
    <xf numFmtId="0" fontId="14" fillId="5" borderId="2" xfId="1" applyFont="1" applyFill="1" applyBorder="1">
      <alignment horizontal="center" vertical="center"/>
      <protection hidden="1"/>
    </xf>
    <xf numFmtId="0" fontId="15" fillId="6" borderId="2" xfId="0" applyFont="1" applyFill="1" applyBorder="1" applyAlignment="1" applyProtection="1">
      <alignment horizontal="center" vertical="center"/>
      <protection hidden="1"/>
    </xf>
    <xf numFmtId="0" fontId="16" fillId="6" borderId="2" xfId="0" applyFont="1" applyFill="1" applyBorder="1" applyAlignment="1" applyProtection="1">
      <alignment horizontal="center" vertical="center"/>
      <protection hidden="1"/>
    </xf>
    <xf numFmtId="0" fontId="19" fillId="0" borderId="0" xfId="0" applyFont="1" applyProtection="1">
      <alignment vertical="center"/>
      <protection hidden="1"/>
    </xf>
    <xf numFmtId="0" fontId="22" fillId="0" borderId="0" xfId="0" applyFont="1" applyProtection="1">
      <alignment vertical="center"/>
      <protection hidden="1"/>
    </xf>
    <xf numFmtId="0" fontId="4" fillId="7" borderId="0" xfId="0" applyFont="1" applyFill="1" applyProtection="1">
      <alignment vertical="center"/>
      <protection hidden="1"/>
    </xf>
    <xf numFmtId="0" fontId="0" fillId="7" borderId="0" xfId="0" applyFill="1" applyProtection="1">
      <alignment vertical="center"/>
      <protection hidden="1"/>
    </xf>
    <xf numFmtId="0" fontId="17" fillId="7" borderId="0" xfId="0" applyFont="1" applyFill="1" applyProtection="1">
      <alignment vertical="center"/>
      <protection hidden="1"/>
    </xf>
    <xf numFmtId="0" fontId="4" fillId="0" borderId="0" xfId="0" applyFont="1" applyProtection="1">
      <alignment vertical="center"/>
      <protection hidden="1"/>
    </xf>
    <xf numFmtId="0" fontId="3" fillId="0" borderId="0" xfId="0" applyFont="1" applyProtection="1">
      <alignment vertical="center"/>
      <protection hidden="1"/>
    </xf>
    <xf numFmtId="0" fontId="18" fillId="0" borderId="0" xfId="0" applyFont="1" applyAlignment="1" applyProtection="1">
      <alignment horizontal="left" vertical="center" indent="2"/>
      <protection hidden="1"/>
    </xf>
    <xf numFmtId="0" fontId="21" fillId="0" borderId="0" xfId="0" applyFont="1" applyProtection="1">
      <alignment vertical="center"/>
      <protection hidden="1"/>
    </xf>
    <xf numFmtId="0" fontId="4" fillId="0" borderId="0" xfId="0" applyFont="1" applyAlignment="1" applyProtection="1">
      <alignment horizontal="left" vertical="center" indent="1"/>
      <protection hidden="1"/>
    </xf>
    <xf numFmtId="0" fontId="10" fillId="5" borderId="3" xfId="0" applyFont="1" applyFill="1" applyBorder="1" applyAlignment="1" applyProtection="1">
      <alignment horizontal="center" vertical="center"/>
      <protection hidden="1"/>
    </xf>
    <xf numFmtId="0" fontId="23" fillId="8" borderId="3" xfId="0" applyFont="1" applyFill="1" applyBorder="1" applyAlignment="1" applyProtection="1">
      <alignment horizontal="right" vertical="center"/>
      <protection locked="0" hidden="1"/>
    </xf>
    <xf numFmtId="164" fontId="23" fillId="8" borderId="3" xfId="0" applyNumberFormat="1" applyFont="1" applyFill="1" applyBorder="1" applyProtection="1">
      <alignment vertical="center"/>
      <protection locked="0" hidden="1"/>
    </xf>
    <xf numFmtId="164" fontId="23" fillId="5" borderId="3" xfId="0" applyNumberFormat="1" applyFont="1" applyFill="1" applyBorder="1" applyProtection="1">
      <alignment vertical="center"/>
      <protection hidden="1"/>
    </xf>
    <xf numFmtId="0" fontId="26" fillId="0" borderId="0" xfId="0" applyFont="1" applyProtection="1">
      <alignment vertical="center"/>
      <protection hidden="1"/>
    </xf>
    <xf numFmtId="0" fontId="27" fillId="7" borderId="0" xfId="0" applyFont="1" applyFill="1" applyProtection="1">
      <alignment vertical="center"/>
      <protection hidden="1"/>
    </xf>
    <xf numFmtId="0" fontId="28" fillId="0" borderId="0" xfId="0" applyFont="1" applyAlignment="1" applyProtection="1">
      <alignment horizontal="center" vertical="center" wrapText="1"/>
      <protection hidden="1"/>
    </xf>
    <xf numFmtId="0" fontId="25" fillId="0" borderId="0" xfId="0" applyFont="1" applyAlignment="1" applyProtection="1">
      <alignment horizontal="right" vertical="center"/>
      <protection hidden="1"/>
    </xf>
    <xf numFmtId="49" fontId="25" fillId="0" borderId="0" xfId="0" applyNumberFormat="1" applyFont="1" applyAlignment="1" applyProtection="1">
      <alignment horizontal="right" vertical="center"/>
      <protection hidden="1"/>
    </xf>
    <xf numFmtId="0" fontId="29" fillId="7" borderId="0" xfId="0" applyFont="1" applyFill="1" applyProtection="1">
      <alignment vertical="center"/>
      <protection hidden="1"/>
    </xf>
    <xf numFmtId="0" fontId="29" fillId="10" borderId="0" xfId="0" applyFont="1" applyFill="1" applyProtection="1">
      <alignment vertical="center"/>
      <protection hidden="1"/>
    </xf>
    <xf numFmtId="164" fontId="4" fillId="11" borderId="3" xfId="0" applyNumberFormat="1" applyFont="1" applyFill="1" applyBorder="1" applyAlignment="1" applyProtection="1">
      <alignment horizontal="right" vertical="center"/>
      <protection hidden="1"/>
    </xf>
    <xf numFmtId="0" fontId="30" fillId="0" borderId="4" xfId="0" applyFont="1" applyBorder="1" applyAlignment="1" applyProtection="1">
      <alignment horizontal="center" vertical="top"/>
      <protection hidden="1"/>
    </xf>
    <xf numFmtId="0" fontId="30" fillId="0" borderId="0" xfId="0" applyFont="1" applyAlignment="1" applyProtection="1">
      <alignment horizontal="center" vertical="top"/>
      <protection hidden="1"/>
    </xf>
    <xf numFmtId="0" fontId="32" fillId="12" borderId="0" xfId="0" applyFont="1" applyFill="1" applyAlignment="1" applyProtection="1">
      <alignment horizontal="center" vertical="center"/>
      <protection hidden="1"/>
    </xf>
    <xf numFmtId="164" fontId="23" fillId="0" borderId="3" xfId="0" applyNumberFormat="1" applyFont="1" applyBorder="1" applyProtection="1">
      <alignment vertical="center"/>
      <protection hidden="1"/>
    </xf>
    <xf numFmtId="0" fontId="33" fillId="0" borderId="0" xfId="0" applyFont="1" applyProtection="1">
      <alignment vertical="center"/>
      <protection hidden="1"/>
    </xf>
    <xf numFmtId="0" fontId="33" fillId="0" borderId="0" xfId="0" applyFont="1" applyAlignment="1" applyProtection="1">
      <alignment horizontal="right" vertical="center"/>
      <protection hidden="1"/>
    </xf>
    <xf numFmtId="9" fontId="33" fillId="0" borderId="0" xfId="0" applyNumberFormat="1" applyFont="1" applyProtection="1">
      <alignment vertical="center"/>
      <protection hidden="1"/>
    </xf>
    <xf numFmtId="3" fontId="33" fillId="0" borderId="0" xfId="0" applyNumberFormat="1" applyFont="1" applyProtection="1">
      <alignment vertical="center"/>
      <protection hidden="1"/>
    </xf>
    <xf numFmtId="0" fontId="34" fillId="0" borderId="0" xfId="0" applyFont="1" applyProtection="1">
      <alignment vertical="center"/>
      <protection hidden="1"/>
    </xf>
    <xf numFmtId="0" fontId="34" fillId="0" borderId="0" xfId="0" applyFont="1" applyAlignment="1" applyProtection="1">
      <alignment horizontal="right" vertical="center"/>
      <protection hidden="1"/>
    </xf>
    <xf numFmtId="0" fontId="29" fillId="13" borderId="0" xfId="0" applyFont="1" applyFill="1" applyProtection="1">
      <alignment vertical="center"/>
      <protection hidden="1"/>
    </xf>
    <xf numFmtId="164" fontId="10" fillId="9" borderId="3" xfId="2" applyNumberFormat="1" applyFont="1" applyFill="1" applyBorder="1" applyAlignment="1" applyProtection="1">
      <alignment vertical="center"/>
      <protection hidden="1"/>
    </xf>
    <xf numFmtId="9" fontId="10" fillId="9" borderId="3" xfId="2" applyFont="1" applyFill="1" applyBorder="1" applyAlignment="1" applyProtection="1">
      <alignment vertical="center"/>
      <protection hidden="1"/>
    </xf>
    <xf numFmtId="10" fontId="10" fillId="9" borderId="3" xfId="2" applyNumberFormat="1" applyFont="1" applyFill="1" applyBorder="1" applyAlignment="1" applyProtection="1">
      <alignment vertical="center"/>
      <protection hidden="1"/>
    </xf>
    <xf numFmtId="3" fontId="10" fillId="9" borderId="3" xfId="2" applyNumberFormat="1" applyFont="1" applyFill="1" applyBorder="1" applyAlignment="1" applyProtection="1">
      <alignment vertical="center"/>
      <protection hidden="1"/>
    </xf>
    <xf numFmtId="9" fontId="33" fillId="0" borderId="0" xfId="2" applyFont="1" applyAlignment="1" applyProtection="1">
      <alignment vertical="center"/>
      <protection hidden="1"/>
    </xf>
    <xf numFmtId="0" fontId="35" fillId="0" borderId="0" xfId="0" applyFont="1" applyAlignment="1">
      <alignment horizontal="right"/>
    </xf>
    <xf numFmtId="0" fontId="0" fillId="14" borderId="0" xfId="0" applyFill="1">
      <alignment vertical="center"/>
    </xf>
    <xf numFmtId="14" fontId="33" fillId="0" borderId="0" xfId="0" applyNumberFormat="1" applyFont="1" applyProtection="1">
      <alignment vertical="center"/>
      <protection hidden="1"/>
    </xf>
    <xf numFmtId="3" fontId="10" fillId="9" borderId="6" xfId="0" applyNumberFormat="1" applyFont="1" applyFill="1" applyBorder="1" applyProtection="1">
      <alignment vertical="center"/>
      <protection hidden="1"/>
    </xf>
    <xf numFmtId="164" fontId="23" fillId="5" borderId="6" xfId="0" applyNumberFormat="1" applyFont="1" applyFill="1" applyBorder="1" applyProtection="1">
      <alignment vertical="center"/>
      <protection hidden="1"/>
    </xf>
    <xf numFmtId="0" fontId="30" fillId="0" borderId="0" xfId="0" applyFont="1" applyAlignment="1" applyProtection="1">
      <alignment horizontal="right" vertical="center"/>
      <protection hidden="1"/>
    </xf>
    <xf numFmtId="0" fontId="29" fillId="10" borderId="0" xfId="0" applyFont="1" applyFill="1" applyProtection="1">
      <alignment vertical="center"/>
      <protection locked="0" hidden="1"/>
    </xf>
    <xf numFmtId="0" fontId="34" fillId="16" borderId="0" xfId="0" applyFont="1" applyFill="1" applyProtection="1">
      <alignment vertical="center"/>
      <protection hidden="1"/>
    </xf>
    <xf numFmtId="14" fontId="33" fillId="16" borderId="0" xfId="0" applyNumberFormat="1" applyFont="1" applyFill="1" applyProtection="1">
      <alignment vertical="center"/>
      <protection hidden="1"/>
    </xf>
    <xf numFmtId="0" fontId="34" fillId="15" borderId="0" xfId="0" applyFont="1" applyFill="1" applyProtection="1">
      <alignment vertical="center"/>
      <protection locked="0" hidden="1"/>
    </xf>
    <xf numFmtId="0" fontId="37" fillId="0" borderId="0" xfId="0" applyFont="1" applyProtection="1">
      <alignment vertical="center"/>
      <protection hidden="1"/>
    </xf>
    <xf numFmtId="0" fontId="33" fillId="0" borderId="0" xfId="0" applyFont="1" applyFill="1" applyAlignment="1" applyProtection="1">
      <alignment horizontal="right" vertical="center"/>
      <protection hidden="1"/>
    </xf>
    <xf numFmtId="0" fontId="33" fillId="0" borderId="0" xfId="2" applyNumberFormat="1" applyFont="1" applyFill="1" applyAlignment="1" applyProtection="1">
      <alignment vertical="center"/>
      <protection hidden="1"/>
    </xf>
    <xf numFmtId="0" fontId="33" fillId="0" borderId="0" xfId="0" applyNumberFormat="1" applyFont="1" applyFill="1" applyProtection="1">
      <alignment vertical="center"/>
      <protection hidden="1"/>
    </xf>
    <xf numFmtId="0" fontId="32" fillId="12" borderId="0" xfId="0" applyFont="1" applyFill="1" applyBorder="1" applyAlignment="1" applyProtection="1">
      <alignment horizontal="center" vertical="center"/>
      <protection hidden="1"/>
    </xf>
    <xf numFmtId="0" fontId="33" fillId="0" borderId="0" xfId="0" applyFont="1" applyFill="1" applyProtection="1">
      <alignment vertical="center"/>
      <protection hidden="1"/>
    </xf>
    <xf numFmtId="10" fontId="33" fillId="0" borderId="0" xfId="0" applyNumberFormat="1" applyFont="1" applyProtection="1">
      <alignment vertical="center"/>
      <protection hidden="1"/>
    </xf>
    <xf numFmtId="0" fontId="0" fillId="0" borderId="0" xfId="0" applyFill="1" applyBorder="1" applyAlignment="1">
      <alignment vertical="center"/>
    </xf>
    <xf numFmtId="0" fontId="0" fillId="0" borderId="0" xfId="0" applyAlignment="1" applyProtection="1">
      <alignment vertical="center"/>
      <protection hidden="1"/>
    </xf>
    <xf numFmtId="0" fontId="34" fillId="0" borderId="0" xfId="0" applyFont="1" applyFill="1" applyAlignment="1" applyProtection="1">
      <alignment horizontal="right" vertical="center"/>
      <protection hidden="1"/>
    </xf>
    <xf numFmtId="0" fontId="33" fillId="0" borderId="0" xfId="0" quotePrefix="1" applyFont="1" applyFill="1" applyAlignment="1" applyProtection="1">
      <alignment horizontal="right" vertical="center"/>
      <protection hidden="1"/>
    </xf>
    <xf numFmtId="0" fontId="33" fillId="0" borderId="0" xfId="0" applyFont="1" applyAlignment="1" applyProtection="1">
      <alignment horizontal="center" vertical="center"/>
      <protection hidden="1"/>
    </xf>
    <xf numFmtId="0" fontId="50" fillId="0" borderId="0" xfId="0" applyFont="1" applyProtection="1">
      <alignment vertical="center"/>
      <protection hidden="1"/>
    </xf>
    <xf numFmtId="0" fontId="1" fillId="0" borderId="0" xfId="3" applyFont="1" applyFill="1">
      <alignment vertical="center"/>
    </xf>
    <xf numFmtId="0" fontId="1" fillId="0" borderId="0" xfId="3" applyFont="1" applyFill="1" applyAlignment="1">
      <alignment horizontal="right" vertical="center"/>
    </xf>
    <xf numFmtId="0" fontId="23" fillId="8" borderId="3" xfId="0" applyFont="1" applyFill="1" applyBorder="1" applyAlignment="1" applyProtection="1">
      <alignment horizontal="right" vertical="center"/>
      <protection hidden="1"/>
    </xf>
    <xf numFmtId="14" fontId="33" fillId="0" borderId="0" xfId="0" applyNumberFormat="1" applyFont="1" applyAlignment="1" applyProtection="1">
      <alignment horizontal="right" vertical="center"/>
      <protection hidden="1"/>
    </xf>
    <xf numFmtId="0" fontId="33" fillId="0" borderId="0" xfId="0" quotePrefix="1" applyFont="1" applyAlignment="1" applyProtection="1">
      <alignment horizontal="right" vertical="center"/>
      <protection hidden="1"/>
    </xf>
    <xf numFmtId="0" fontId="33" fillId="0" borderId="0" xfId="0" quotePrefix="1" applyFont="1" applyAlignment="1" applyProtection="1">
      <alignment horizontal="left" vertical="center"/>
      <protection hidden="1"/>
    </xf>
    <xf numFmtId="0" fontId="51" fillId="0" borderId="7" xfId="0" applyFont="1" applyBorder="1" applyProtection="1">
      <alignment vertical="center"/>
      <protection hidden="1"/>
    </xf>
    <xf numFmtId="0" fontId="33" fillId="0" borderId="0" xfId="0" quotePrefix="1" applyFont="1" applyAlignment="1" applyProtection="1">
      <alignment horizontal="center" vertical="center"/>
      <protection hidden="1"/>
    </xf>
    <xf numFmtId="0" fontId="51" fillId="0" borderId="0" xfId="0" applyFont="1" applyBorder="1" applyProtection="1">
      <alignment vertical="center"/>
      <protection hidden="1"/>
    </xf>
    <xf numFmtId="0" fontId="4" fillId="0" borderId="0" xfId="0" quotePrefix="1" applyFont="1" applyAlignment="1" applyProtection="1">
      <alignment horizontal="left" vertical="center" indent="1"/>
      <protection hidden="1"/>
    </xf>
    <xf numFmtId="0" fontId="4" fillId="0" borderId="0" xfId="0" applyFont="1" applyAlignment="1" applyProtection="1">
      <alignment horizontal="left" vertical="center" indent="2"/>
      <protection hidden="1"/>
    </xf>
    <xf numFmtId="164" fontId="23" fillId="8" borderId="3" xfId="0" applyNumberFormat="1" applyFont="1" applyFill="1" applyBorder="1" applyProtection="1">
      <alignment vertical="center"/>
      <protection locked="0"/>
    </xf>
    <xf numFmtId="9" fontId="33" fillId="0" borderId="0" xfId="0" applyNumberFormat="1" applyFont="1" applyFill="1" applyProtection="1">
      <alignment vertical="center"/>
      <protection hidden="1"/>
    </xf>
    <xf numFmtId="0" fontId="50" fillId="0" borderId="0" xfId="0" applyFont="1" applyFill="1" applyProtection="1">
      <alignment vertical="center"/>
      <protection hidden="1"/>
    </xf>
    <xf numFmtId="3" fontId="33" fillId="0" borderId="8" xfId="0" applyNumberFormat="1" applyFont="1" applyFill="1" applyBorder="1" applyProtection="1">
      <alignment vertical="center"/>
      <protection hidden="1"/>
    </xf>
    <xf numFmtId="9" fontId="33" fillId="0" borderId="0" xfId="2" applyFont="1" applyFill="1" applyAlignment="1" applyProtection="1">
      <alignment vertical="center"/>
      <protection hidden="1"/>
    </xf>
    <xf numFmtId="0" fontId="4" fillId="0" borderId="0" xfId="0" applyFont="1" applyAlignment="1">
      <alignment horizontal="left" vertical="center"/>
    </xf>
    <xf numFmtId="0" fontId="0" fillId="0" borderId="8" xfId="0" applyBorder="1">
      <alignment vertical="center"/>
    </xf>
    <xf numFmtId="0" fontId="53" fillId="0" borderId="0" xfId="0" applyFont="1" applyFill="1" applyProtection="1">
      <alignment vertical="center"/>
      <protection hidden="1"/>
    </xf>
    <xf numFmtId="165" fontId="4" fillId="11" borderId="3" xfId="2" applyNumberFormat="1" applyFont="1" applyFill="1" applyBorder="1" applyAlignment="1" applyProtection="1">
      <alignment horizontal="center" vertical="center"/>
      <protection hidden="1"/>
    </xf>
    <xf numFmtId="165" fontId="4" fillId="11" borderId="0" xfId="2" applyNumberFormat="1" applyFont="1" applyFill="1" applyBorder="1" applyAlignment="1" applyProtection="1">
      <alignment horizontal="center" vertical="center"/>
      <protection hidden="1"/>
    </xf>
    <xf numFmtId="0" fontId="52" fillId="0" borderId="0" xfId="0" applyFont="1" applyFill="1" applyAlignment="1" applyProtection="1">
      <alignment horizontal="center" vertical="center"/>
      <protection hidden="1"/>
    </xf>
    <xf numFmtId="0" fontId="54" fillId="0" borderId="0" xfId="0" applyFont="1" applyAlignment="1" applyProtection="1">
      <alignment horizontal="center" vertical="center"/>
      <protection hidden="1"/>
    </xf>
    <xf numFmtId="166" fontId="23" fillId="8" borderId="3" xfId="0" applyNumberFormat="1" applyFont="1" applyFill="1" applyBorder="1" applyProtection="1">
      <alignment vertical="center"/>
      <protection hidden="1"/>
    </xf>
    <xf numFmtId="14" fontId="55" fillId="8" borderId="0" xfId="0" applyNumberFormat="1" applyFont="1" applyFill="1" applyBorder="1" applyAlignment="1" applyProtection="1">
      <alignment horizontal="right" vertical="center"/>
      <protection hidden="1"/>
    </xf>
    <xf numFmtId="0" fontId="39" fillId="0" borderId="0" xfId="0" applyFont="1" applyAlignment="1" applyProtection="1">
      <alignment horizontal="left" vertical="center"/>
      <protection hidden="1"/>
    </xf>
    <xf numFmtId="0" fontId="9" fillId="0" borderId="0" xfId="4" applyFont="1" applyFill="1" applyBorder="1" applyAlignment="1">
      <alignment vertical="top"/>
    </xf>
    <xf numFmtId="0" fontId="47" fillId="5" borderId="3" xfId="0" applyFont="1" applyFill="1" applyBorder="1" applyAlignment="1" applyProtection="1">
      <alignment horizontal="center" vertical="center"/>
      <protection hidden="1"/>
    </xf>
    <xf numFmtId="0" fontId="12" fillId="8" borderId="0" xfId="1" applyFont="1" applyFill="1" applyBorder="1" applyAlignment="1" applyProtection="1">
      <alignment horizontal="left" vertical="center" indent="1"/>
    </xf>
    <xf numFmtId="0" fontId="42" fillId="19" borderId="0" xfId="0" applyFont="1" applyFill="1" applyBorder="1" applyAlignment="1" applyProtection="1">
      <alignment horizontal="left" vertical="center" indent="1"/>
    </xf>
    <xf numFmtId="0" fontId="45" fillId="19" borderId="0" xfId="0" applyFont="1" applyFill="1" applyBorder="1" applyAlignment="1" applyProtection="1">
      <alignment horizontal="left" vertical="center" indent="1"/>
    </xf>
    <xf numFmtId="0" fontId="40"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41" fillId="18" borderId="0" xfId="1" applyFont="1" applyFill="1" applyBorder="1" applyAlignment="1" applyProtection="1">
      <alignment horizontal="left" vertical="center" wrapText="1"/>
    </xf>
    <xf numFmtId="164" fontId="23" fillId="5" borderId="5" xfId="0" applyNumberFormat="1" applyFont="1" applyFill="1" applyBorder="1" applyAlignment="1" applyProtection="1">
      <alignment horizontal="center" vertical="center"/>
      <protection hidden="1"/>
    </xf>
    <xf numFmtId="164" fontId="23" fillId="5" borderId="6" xfId="0" applyNumberFormat="1" applyFont="1" applyFill="1" applyBorder="1" applyAlignment="1" applyProtection="1">
      <alignment horizontal="center" vertical="center"/>
      <protection hidden="1"/>
    </xf>
    <xf numFmtId="164" fontId="47" fillId="17" borderId="4" xfId="0" applyNumberFormat="1" applyFont="1" applyFill="1" applyBorder="1" applyAlignment="1" applyProtection="1">
      <alignment horizontal="center" vertical="center"/>
      <protection hidden="1"/>
    </xf>
    <xf numFmtId="0" fontId="58" fillId="0" borderId="0" xfId="0" applyFont="1" applyAlignment="1" applyProtection="1">
      <alignment horizontal="center" vertical="center"/>
      <protection hidden="1"/>
    </xf>
    <xf numFmtId="0" fontId="49" fillId="0" borderId="0" xfId="0" applyFont="1" applyAlignment="1" applyProtection="1">
      <alignment horizontal="center" vertical="center"/>
      <protection hidden="1"/>
    </xf>
    <xf numFmtId="0" fontId="52" fillId="0" borderId="0" xfId="0" applyFont="1" applyFill="1" applyAlignment="1" applyProtection="1">
      <alignment horizontal="center" vertical="center"/>
      <protection hidden="1"/>
    </xf>
    <xf numFmtId="0" fontId="33" fillId="0" borderId="9" xfId="0" applyFont="1" applyBorder="1" applyAlignment="1" applyProtection="1">
      <alignment horizontal="center" vertical="center"/>
      <protection hidden="1"/>
    </xf>
    <xf numFmtId="0" fontId="33" fillId="0" borderId="10" xfId="0" applyFont="1" applyBorder="1" applyAlignment="1" applyProtection="1">
      <alignment horizontal="center" vertical="center"/>
      <protection hidden="1"/>
    </xf>
    <xf numFmtId="0" fontId="33" fillId="0" borderId="11" xfId="0" applyFont="1" applyBorder="1" applyAlignment="1" applyProtection="1">
      <alignment horizontal="center" vertical="center"/>
      <protection hidden="1"/>
    </xf>
  </cellXfs>
  <cellStyles count="5">
    <cellStyle name="Lien hypertexte" xfId="1" builtinId="8"/>
    <cellStyle name="Normal" xfId="0" builtinId="0"/>
    <cellStyle name="Normal 2" xfId="4"/>
    <cellStyle name="Normal 4" xfId="3"/>
    <cellStyle name="Percent 2" xfId="2"/>
  </cellStyles>
  <dxfs count="8">
    <dxf>
      <font>
        <condense val="0"/>
        <extend val="0"/>
        <color indexed="53"/>
      </font>
      <fill>
        <patternFill>
          <bgColor indexed="53"/>
        </patternFill>
      </fill>
    </dxf>
    <dxf>
      <font>
        <color theme="0"/>
      </font>
      <fill>
        <patternFill patternType="none">
          <bgColor auto="1"/>
        </patternFill>
      </fill>
    </dxf>
    <dxf>
      <font>
        <color theme="0"/>
      </font>
    </dxf>
    <dxf>
      <font>
        <condense val="0"/>
        <extend val="0"/>
        <color indexed="53"/>
      </font>
      <fill>
        <patternFill>
          <bgColor indexed="53"/>
        </patternFill>
      </fill>
    </dxf>
    <dxf>
      <font>
        <color theme="0" tint="-0.24994659260841701"/>
      </font>
      <fill>
        <patternFill patternType="gray125">
          <bgColor theme="0" tint="-0.24994659260841701"/>
        </patternFill>
      </fill>
    </dxf>
    <dxf>
      <font>
        <condense val="0"/>
        <extend val="0"/>
        <color indexed="53"/>
      </font>
    </dxf>
    <dxf>
      <font>
        <condense val="0"/>
        <extend val="0"/>
        <color indexed="53"/>
      </font>
    </dxf>
    <dxf>
      <font>
        <condense val="0"/>
        <extend val="0"/>
        <color indexed="53"/>
      </font>
      <fill>
        <patternFill>
          <bgColor indexed="5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B41919"/>
      <rgbColor rgb="00010000"/>
      <rgbColor rgb="009B9B95"/>
      <rgbColor rgb="00010000"/>
      <rgbColor rgb="00EB0505"/>
      <rgbColor rgb="00010000"/>
      <rgbColor rgb="005F5F5A"/>
      <rgbColor rgb="00DCDCDC"/>
      <rgbColor rgb="00010000"/>
      <rgbColor rgb="0091918C"/>
      <rgbColor rgb="00010000"/>
      <rgbColor rgb="00464646"/>
      <rgbColor rgb="00C0C0C0"/>
      <rgbColor rgb="0080808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808080"/>
      <rgbColor rgb="00C0C0C0"/>
      <rgbColor rgb="00DDDDDD"/>
      <rgbColor rgb="00777777"/>
      <rgbColor rgb="00FFFFFF"/>
      <rgbColor rgb="00969696"/>
      <rgbColor rgb="00EAEAEA"/>
      <rgbColor rgb="00010000"/>
      <rgbColor rgb="00010000"/>
      <rgbColor rgb="00000000"/>
      <rgbColor rgb="00297527"/>
      <rgbColor rgb="00B1C8A6"/>
      <rgbColor rgb="00CDCDCD"/>
      <rgbColor rgb="00010000"/>
      <rgbColor rgb="00969696"/>
      <rgbColor rgb="00010000"/>
      <rgbColor rgb="00010000"/>
      <rgbColor rgb="00010000"/>
      <rgbColor rgb="00000000"/>
      <rgbColor rgb="00000000"/>
      <rgbColor rgb="00010000"/>
      <rgbColor rgb="00010000"/>
      <rgbColor rgb="00333333"/>
    </indexedColors>
    <mruColors>
      <color rgb="FF91918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trlProps/ctrlProp1.xml><?xml version="1.0" encoding="utf-8"?>
<formControlPr xmlns="http://schemas.microsoft.com/office/spreadsheetml/2009/9/main" objectType="Drop" dropLines="12" dropStyle="combo" dx="22" fmlaLink="calc!$C$10" fmlaRange="calc!$D$11:$D$22" val="0"/>
</file>

<file path=xl/ctrlProps/ctrlProp10.xml><?xml version="1.0" encoding="utf-8"?>
<formControlPr xmlns="http://schemas.microsoft.com/office/spreadsheetml/2009/9/main" objectType="Scroll" dx="15" fmlaLink="calc!$C$49" horiz="1" max="1559" min="467" page="30" val="831"/>
</file>

<file path=xl/ctrlProps/ctrlProp2.xml><?xml version="1.0" encoding="utf-8"?>
<formControlPr xmlns="http://schemas.microsoft.com/office/spreadsheetml/2009/9/main" objectType="Drop" dropStyle="combo" dx="22" fmlaLink="calc!$C$33" fmlaRange="calc!$D$34:$D$41" sel="8" val="0"/>
</file>

<file path=xl/ctrlProps/ctrlProp3.xml><?xml version="1.0" encoding="utf-8"?>
<formControlPr xmlns="http://schemas.microsoft.com/office/spreadsheetml/2009/9/main" objectType="Drop" dropLines="2" dropStyle="combo" dx="22" fmlaLink="calc!$C$44" fmlaRange="calc!$D$45:$D$46" val="0"/>
</file>

<file path=xl/ctrlProps/ctrlProp4.xml><?xml version="1.0" encoding="utf-8"?>
<formControlPr xmlns="http://schemas.microsoft.com/office/spreadsheetml/2009/9/main" objectType="Drop" dropLines="31" dropStyle="combo" dx="22" fmlaLink="calc!$E$9" fmlaRange="Dagen_invulveld" val="0"/>
</file>

<file path=xl/ctrlProps/ctrlProp5.xml><?xml version="1.0" encoding="utf-8"?>
<formControlPr xmlns="http://schemas.microsoft.com/office/spreadsheetml/2009/9/main" objectType="Scroll" dx="15" fmlaLink="calc!$D$3" horiz="1" max="366" min="1" page="30" val="2"/>
</file>

<file path=xl/ctrlProps/ctrlProp6.xml><?xml version="1.0" encoding="utf-8"?>
<formControlPr xmlns="http://schemas.microsoft.com/office/spreadsheetml/2009/9/main" objectType="CheckBox" fmlaLink="'1'!$G$13" lockText="1"/>
</file>

<file path=xl/ctrlProps/ctrlProp7.xml><?xml version="1.0" encoding="utf-8"?>
<formControlPr xmlns="http://schemas.microsoft.com/office/spreadsheetml/2009/9/main" objectType="CheckBox" fmlaLink="$H$6" lockText="1"/>
</file>

<file path=xl/ctrlProps/ctrlProp8.xml><?xml version="1.0" encoding="utf-8"?>
<formControlPr xmlns="http://schemas.microsoft.com/office/spreadsheetml/2009/9/main" objectType="Scroll" dx="15" fmlaLink="calc!$C$3" horiz="1" max="2554" page="30" val="0"/>
</file>

<file path=xl/ctrlProps/ctrlProp9.xml><?xml version="1.0" encoding="utf-8"?>
<formControlPr xmlns="http://schemas.microsoft.com/office/spreadsheetml/2009/9/main" objectType="Drop" dropLines="2" dropStyle="combo" dx="22" fmlaLink="calc!$G$4" fmlaRange="calc!$H$5:$H$6" sel="2"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19</xdr:col>
      <xdr:colOff>0</xdr:colOff>
      <xdr:row>25</xdr:row>
      <xdr:rowOff>0</xdr:rowOff>
    </xdr:to>
    <xdr:sp macro="" textlink="">
      <xdr:nvSpPr>
        <xdr:cNvPr id="12360" name="Rectangle 1" descr="50%">
          <a:extLst>
            <a:ext uri="{FF2B5EF4-FFF2-40B4-BE49-F238E27FC236}">
              <a16:creationId xmlns:a16="http://schemas.microsoft.com/office/drawing/2014/main" xmlns="" id="{00000000-0008-0000-0000-000048300000}"/>
            </a:ext>
          </a:extLst>
        </xdr:cNvPr>
        <xdr:cNvSpPr>
          <a:spLocks noChangeArrowheads="1"/>
        </xdr:cNvSpPr>
      </xdr:nvSpPr>
      <xdr:spPr bwMode="auto">
        <a:xfrm>
          <a:off x="381000" y="247650"/>
          <a:ext cx="6838950" cy="7219950"/>
        </a:xfrm>
        <a:prstGeom prst="rect">
          <a:avLst/>
        </a:prstGeom>
        <a:noFill/>
        <a:ln w="9525">
          <a:solidFill>
            <a:srgbClr xmlns:mc="http://schemas.openxmlformats.org/markup-compatibility/2006" xmlns:a14="http://schemas.microsoft.com/office/drawing/2010/main" val="91918C" mc:Ignorable="a14" a14:legacySpreadsheetColorIndex="19"/>
          </a:solidFill>
          <a:miter lim="800000"/>
          <a:headEnd/>
          <a:tailEnd/>
        </a:ln>
        <a:effectLst>
          <a:prstShdw prst="shdw17" dist="17961" dir="2700000">
            <a:srgbClr val="575754"/>
          </a:prstShdw>
        </a:effectLst>
        <a:extLst>
          <a:ext uri="{909E8E84-426E-40DD-AFC4-6F175D3DCCD1}">
            <a14:hiddenFill xmlns:a14="http://schemas.microsoft.com/office/drawing/2010/main">
              <a:blipFill dpi="0" rotWithShape="0">
                <a:blip xmlns:r="http://schemas.openxmlformats.org/officeDocument/2006/relationships" r:embed="rId1"/>
                <a:srcRect/>
                <a:tile tx="0" ty="0" sx="100000" sy="100000" flip="none" algn="tl"/>
              </a:blipFill>
            </a14:hiddenFill>
          </a:ext>
        </a:extLst>
      </xdr:spPr>
    </xdr:sp>
    <xdr:clientData fPrintsWithSheet="0"/>
  </xdr:twoCellAnchor>
  <xdr:twoCellAnchor>
    <xdr:from>
      <xdr:col>2</xdr:col>
      <xdr:colOff>0</xdr:colOff>
      <xdr:row>6</xdr:row>
      <xdr:rowOff>0</xdr:rowOff>
    </xdr:from>
    <xdr:to>
      <xdr:col>18</xdr:col>
      <xdr:colOff>0</xdr:colOff>
      <xdr:row>12</xdr:row>
      <xdr:rowOff>0</xdr:rowOff>
    </xdr:to>
    <xdr:sp macro="" textlink="">
      <xdr:nvSpPr>
        <xdr:cNvPr id="1032" name="Text Box 8">
          <a:extLst>
            <a:ext uri="{FF2B5EF4-FFF2-40B4-BE49-F238E27FC236}">
              <a16:creationId xmlns:a16="http://schemas.microsoft.com/office/drawing/2014/main" xmlns="" id="{00000000-0008-0000-0000-000008040000}"/>
            </a:ext>
          </a:extLst>
        </xdr:cNvPr>
        <xdr:cNvSpPr txBox="1">
          <a:spLocks noChangeArrowheads="1"/>
        </xdr:cNvSpPr>
      </xdr:nvSpPr>
      <xdr:spPr bwMode="auto">
        <a:xfrm>
          <a:off x="561975" y="2762250"/>
          <a:ext cx="6477000" cy="1485900"/>
        </a:xfrm>
        <a:prstGeom prst="rect">
          <a:avLst/>
        </a:prstGeom>
        <a:noFill/>
        <a:ln>
          <a:noFill/>
        </a:ln>
        <a:effectLst>
          <a:prstShdw prst="shdw17" dist="17961" dir="2700000">
            <a:srgbClr xmlns:mc="http://schemas.openxmlformats.org/markup-compatibility/2006" xmlns:a14="http://schemas.microsoft.com/office/drawing/2010/main" val="8A8A8A" mc:Ignorable="a14" a14:legacySpreadsheetColorIndex="8">
              <a:gamma/>
              <a:shade val="60000"/>
              <a:invGamma/>
            </a:srgbClr>
          </a:prstShdw>
        </a:effectLst>
        <a:extLst>
          <a:ext uri="{909E8E84-426E-40DD-AFC4-6F175D3DCCD1}">
            <a14:hiddenFill xmlns:a14="http://schemas.microsoft.com/office/drawing/2010/main">
              <a:solidFill>
                <a:srgbClr xmlns:mc="http://schemas.openxmlformats.org/markup-compatibility/2006" val="E6E6E6" mc:Ignorable="a14" a14:legacySpreadsheetColorIndex="8"/>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44000" tIns="118800" rIns="90000" bIns="46800" anchor="t" upright="1"/>
        <a:lstStyle/>
        <a:p>
          <a:pPr algn="l" rtl="0">
            <a:defRPr sz="1000"/>
          </a:pPr>
          <a:r>
            <a:rPr kumimoji="0" lang="en-GB" sz="1200" b="0" i="0" u="none" strike="noStrike" kern="0" cap="none" spc="0" normalizeH="0" baseline="0" noProof="0">
              <a:ln>
                <a:noFill/>
              </a:ln>
              <a:solidFill>
                <a:srgbClr val="000000"/>
              </a:solidFill>
              <a:effectLst/>
              <a:uLnTx/>
              <a:uFillTx/>
              <a:latin typeface="Tahoma"/>
              <a:ea typeface="+mn-ea"/>
              <a:cs typeface="Tahoma"/>
            </a:rPr>
            <a:t>Le calcul de l'avantage de toute nature relatif à une voiture de société tient compte</a:t>
          </a:r>
          <a:r>
            <a:rPr kumimoji="0" lang="en-GB" sz="1000" b="0" i="0" u="none" strike="noStrike" kern="0" cap="none" spc="0" normalizeH="0" baseline="0" noProof="0">
              <a:ln>
                <a:noFill/>
              </a:ln>
              <a:solidFill>
                <a:srgbClr val="000000"/>
              </a:solidFill>
              <a:effectLst/>
              <a:uLnTx/>
              <a:uFillTx/>
              <a:latin typeface="+mn-lt"/>
              <a:ea typeface="+mn-ea"/>
              <a:cs typeface="Calibri"/>
            </a:rPr>
            <a:t> </a:t>
          </a:r>
          <a:r>
            <a:rPr kumimoji="0" lang="en-GB" sz="1200" b="0" i="0" u="none" strike="noStrike" kern="0" cap="none" spc="0" normalizeH="0" baseline="0" noProof="0">
              <a:ln>
                <a:noFill/>
              </a:ln>
              <a:solidFill>
                <a:srgbClr val="000000"/>
              </a:solidFill>
              <a:effectLst/>
              <a:uLnTx/>
              <a:uFillTx/>
              <a:latin typeface="Tahoma"/>
              <a:ea typeface="+mn-ea"/>
              <a:cs typeface="Tahoma"/>
            </a:rPr>
            <a:t>de des émissions de CO</a:t>
          </a:r>
          <a:r>
            <a:rPr kumimoji="0" lang="en-GB" sz="1200" b="0" i="0" u="none" strike="noStrike" kern="0" cap="none" spc="0" normalizeH="0" baseline="-25000" noProof="0">
              <a:ln>
                <a:noFill/>
              </a:ln>
              <a:solidFill>
                <a:srgbClr val="000000"/>
              </a:solidFill>
              <a:effectLst/>
              <a:uLnTx/>
              <a:uFillTx/>
              <a:latin typeface="Tahoma"/>
              <a:ea typeface="+mn-ea"/>
              <a:cs typeface="Tahoma"/>
            </a:rPr>
            <a:t>2</a:t>
          </a:r>
          <a:r>
            <a:rPr kumimoji="0" lang="en-GB" sz="1200" b="0" i="0" u="none" strike="noStrike" kern="0" cap="none" spc="0" normalizeH="0" baseline="0" noProof="0">
              <a:ln>
                <a:noFill/>
              </a:ln>
              <a:solidFill>
                <a:srgbClr val="000000"/>
              </a:solidFill>
              <a:effectLst/>
              <a:uLnTx/>
              <a:uFillTx/>
              <a:latin typeface="Tahoma"/>
              <a:ea typeface="+mn-ea"/>
              <a:cs typeface="Tahoma"/>
            </a:rPr>
            <a:t> et de la valeur catalogue du véhicule, à savoir le prix facturé TVA et options incluses, mais hors remises</a:t>
          </a:r>
          <a:r>
            <a:rPr lang="nl-NL" sz="1200" b="0" i="0" u="none" strike="noStrike" baseline="0">
              <a:solidFill>
                <a:srgbClr val="000000"/>
              </a:solidFill>
              <a:latin typeface="Tahoma"/>
              <a:ea typeface="Tahoma"/>
              <a:cs typeface="Tahoma"/>
            </a:rPr>
            <a:t>. </a:t>
          </a:r>
        </a:p>
        <a:p>
          <a:pPr algn="l" rtl="0">
            <a:lnSpc>
              <a:spcPts val="1300"/>
            </a:lnSpc>
            <a:defRPr sz="1000"/>
          </a:pPr>
          <a:r>
            <a:rPr lang="nl-NL" sz="1200" b="0" i="0" u="none" strike="noStrike" baseline="0">
              <a:solidFill>
                <a:srgbClr val="000000"/>
              </a:solidFill>
              <a:latin typeface="Tahoma"/>
              <a:ea typeface="Tahoma"/>
              <a:cs typeface="Tahoma"/>
            </a:rPr>
            <a:t>Depuis le 01.01.2017, le montant ajouté aux dépenses non admises dansle chef de la société est passé de 17 à 40% lorsque celle-ci prend également en charge les frais de carburant.  </a:t>
          </a:r>
        </a:p>
        <a:p>
          <a:pPr algn="l" rtl="0">
            <a:lnSpc>
              <a:spcPts val="1100"/>
            </a:lnSpc>
            <a:defRPr sz="1000"/>
          </a:pPr>
          <a:endParaRPr lang="nl-NL" sz="1200" b="0" i="0" u="none" strike="noStrike" baseline="0">
            <a:solidFill>
              <a:srgbClr val="000000"/>
            </a:solidFill>
            <a:latin typeface="Tahoma"/>
            <a:ea typeface="Tahoma"/>
            <a:cs typeface="Tahoma"/>
          </a:endParaRPr>
        </a:p>
      </xdr:txBody>
    </xdr:sp>
    <xdr:clientData/>
  </xdr:twoCellAnchor>
  <xdr:twoCellAnchor>
    <xdr:from>
      <xdr:col>15</xdr:col>
      <xdr:colOff>0</xdr:colOff>
      <xdr:row>17</xdr:row>
      <xdr:rowOff>0</xdr:rowOff>
    </xdr:from>
    <xdr:to>
      <xdr:col>17</xdr:col>
      <xdr:colOff>0</xdr:colOff>
      <xdr:row>18</xdr:row>
      <xdr:rowOff>0</xdr:rowOff>
    </xdr:to>
    <xdr:grpSp>
      <xdr:nvGrpSpPr>
        <xdr:cNvPr id="12363" name="Group 9">
          <a:extLst>
            <a:ext uri="{FF2B5EF4-FFF2-40B4-BE49-F238E27FC236}">
              <a16:creationId xmlns:a16="http://schemas.microsoft.com/office/drawing/2014/main" xmlns="" id="{00000000-0008-0000-0000-00004B300000}"/>
            </a:ext>
          </a:extLst>
        </xdr:cNvPr>
        <xdr:cNvGrpSpPr>
          <a:grpSpLocks/>
        </xdr:cNvGrpSpPr>
      </xdr:nvGrpSpPr>
      <xdr:grpSpPr bwMode="auto">
        <a:xfrm>
          <a:off x="5067300" y="5547360"/>
          <a:ext cx="891540" cy="251460"/>
          <a:chOff x="878" y="692"/>
          <a:chExt cx="40" cy="52"/>
        </a:xfrm>
      </xdr:grpSpPr>
      <xdr:sp macro="" textlink="">
        <xdr:nvSpPr>
          <xdr:cNvPr id="12381" name="Line 10">
            <a:extLst>
              <a:ext uri="{FF2B5EF4-FFF2-40B4-BE49-F238E27FC236}">
                <a16:creationId xmlns:a16="http://schemas.microsoft.com/office/drawing/2014/main" xmlns="" id="{00000000-0008-0000-0000-00005D300000}"/>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2382" name="Line 11">
            <a:extLst>
              <a:ext uri="{FF2B5EF4-FFF2-40B4-BE49-F238E27FC236}">
                <a16:creationId xmlns:a16="http://schemas.microsoft.com/office/drawing/2014/main" xmlns="" id="{00000000-0008-0000-0000-00005E300000}"/>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2383" name="Line 12">
            <a:extLst>
              <a:ext uri="{FF2B5EF4-FFF2-40B4-BE49-F238E27FC236}">
                <a16:creationId xmlns:a16="http://schemas.microsoft.com/office/drawing/2014/main" xmlns="" id="{00000000-0008-0000-0000-00005F300000}"/>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2384" name="Line 13">
            <a:extLst>
              <a:ext uri="{FF2B5EF4-FFF2-40B4-BE49-F238E27FC236}">
                <a16:creationId xmlns:a16="http://schemas.microsoft.com/office/drawing/2014/main" xmlns="" id="{00000000-0008-0000-0000-000060300000}"/>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oneCellAnchor>
    <xdr:from>
      <xdr:col>2</xdr:col>
      <xdr:colOff>8043</xdr:colOff>
      <xdr:row>12</xdr:row>
      <xdr:rowOff>245139</xdr:rowOff>
    </xdr:from>
    <xdr:ext cx="155364" cy="231033"/>
    <xdr:sp macro="" textlink="">
      <xdr:nvSpPr>
        <xdr:cNvPr id="1048" name="Text Box 24">
          <a:extLst>
            <a:ext uri="{FF2B5EF4-FFF2-40B4-BE49-F238E27FC236}">
              <a16:creationId xmlns:a16="http://schemas.microsoft.com/office/drawing/2014/main" xmlns="" id="{00000000-0008-0000-0000-000018040000}"/>
            </a:ext>
          </a:extLst>
        </xdr:cNvPr>
        <xdr:cNvSpPr txBox="1">
          <a:spLocks noChangeArrowheads="1"/>
        </xdr:cNvSpPr>
      </xdr:nvSpPr>
      <xdr:spPr bwMode="auto">
        <a:xfrm>
          <a:off x="570018" y="4493289"/>
          <a:ext cx="155364" cy="231033"/>
        </a:xfrm>
        <a:prstGeom prst="rect">
          <a:avLst/>
        </a:prstGeom>
        <a:solidFill>
          <a:srgbClr xmlns:mc="http://schemas.openxmlformats.org/markup-compatibility/2006" xmlns:a14="http://schemas.microsoft.com/office/drawing/2010/main" val="EB0505" mc:Ignorable="a14" a14:legacySpreadsheetColorIndex="14"/>
        </a:solidFill>
        <a:ln>
          <a:noFill/>
        </a:ln>
        <a:effectLst>
          <a:prstShdw prst="shdw17" dist="17961" dir="2700000">
            <a:srgbClr xmlns:mc="http://schemas.openxmlformats.org/markup-compatibility/2006" xmlns:a14="http://schemas.microsoft.com/office/drawing/2010/main" val="8D0303" mc:Ignorable="a14" a14:legacySpreadsheetColorIndex="14">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36576" bIns="22860" anchor="ctr" upright="1">
          <a:spAutoFit/>
        </a:bodyPr>
        <a:lstStyle/>
        <a:p>
          <a:pPr algn="ctr" rtl="0">
            <a:defRPr sz="1000"/>
          </a:pPr>
          <a:r>
            <a:rPr lang="en-GB" sz="1200" b="0" i="0" u="none" strike="noStrike" baseline="0">
              <a:solidFill>
                <a:srgbClr val="FFFFFF"/>
              </a:solidFill>
              <a:latin typeface="Wingdings 3"/>
            </a:rPr>
            <a:t>}</a:t>
          </a:r>
        </a:p>
      </xdr:txBody>
    </xdr:sp>
    <xdr:clientData/>
  </xdr:oneCellAnchor>
  <xdr:twoCellAnchor>
    <xdr:from>
      <xdr:col>2</xdr:col>
      <xdr:colOff>0</xdr:colOff>
      <xdr:row>14</xdr:row>
      <xdr:rowOff>0</xdr:rowOff>
    </xdr:from>
    <xdr:to>
      <xdr:col>18</xdr:col>
      <xdr:colOff>0</xdr:colOff>
      <xdr:row>17</xdr:row>
      <xdr:rowOff>0</xdr:rowOff>
    </xdr:to>
    <xdr:sp macro="" textlink="">
      <xdr:nvSpPr>
        <xdr:cNvPr id="1050" name="Text Box 26">
          <a:extLst>
            <a:ext uri="{FF2B5EF4-FFF2-40B4-BE49-F238E27FC236}">
              <a16:creationId xmlns:a16="http://schemas.microsoft.com/office/drawing/2014/main" xmlns="" id="{00000000-0008-0000-0000-00001A040000}"/>
            </a:ext>
          </a:extLst>
        </xdr:cNvPr>
        <xdr:cNvSpPr txBox="1">
          <a:spLocks noChangeArrowheads="1"/>
        </xdr:cNvSpPr>
      </xdr:nvSpPr>
      <xdr:spPr bwMode="auto">
        <a:xfrm>
          <a:off x="561975" y="4743450"/>
          <a:ext cx="6477000" cy="742950"/>
        </a:xfrm>
        <a:prstGeom prst="rect">
          <a:avLst/>
        </a:prstGeom>
        <a:noFill/>
        <a:ln>
          <a:noFill/>
        </a:ln>
        <a:effectLst>
          <a:prstShdw prst="shdw17" dist="17961" dir="2700000">
            <a:srgbClr xmlns:mc="http://schemas.openxmlformats.org/markup-compatibility/2006" xmlns:a14="http://schemas.microsoft.com/office/drawing/2010/main" val="8A8A8A" mc:Ignorable="a14" a14:legacySpreadsheetColorIndex="8">
              <a:gamma/>
              <a:shade val="60000"/>
              <a:invGamma/>
            </a:srgbClr>
          </a:prstShdw>
        </a:effectLst>
        <a:extLst>
          <a:ext uri="{909E8E84-426E-40DD-AFC4-6F175D3DCCD1}">
            <a14:hiddenFill xmlns:a14="http://schemas.microsoft.com/office/drawing/2010/main">
              <a:solidFill>
                <a:srgbClr xmlns:mc="http://schemas.openxmlformats.org/markup-compatibility/2006" val="E6E6E6" mc:Ignorable="a14" a14:legacySpreadsheetColorIndex="8"/>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44000" tIns="118800" rIns="90000" bIns="46800" anchor="t" upright="1"/>
        <a:lstStyle/>
        <a:p>
          <a:pPr algn="l" rtl="0">
            <a:lnSpc>
              <a:spcPts val="1300"/>
            </a:lnSpc>
            <a:defRPr sz="1000"/>
          </a:pPr>
          <a:r>
            <a:rPr lang="nl-NL" sz="1200" b="0" i="0" u="none" strike="noStrike" baseline="0">
              <a:solidFill>
                <a:srgbClr val="000000"/>
              </a:solidFill>
              <a:latin typeface="Tahoma"/>
              <a:ea typeface="Tahoma"/>
              <a:cs typeface="Tahoma"/>
            </a:rPr>
            <a:t>Utilisez ce module de calcul pour déterminer le montant de l'avantage imposable relatif à votre voiture de société en 2020.</a:t>
          </a:r>
        </a:p>
      </xdr:txBody>
    </xdr:sp>
    <xdr:clientData/>
  </xdr:twoCellAnchor>
  <xdr:oneCellAnchor>
    <xdr:from>
      <xdr:col>2</xdr:col>
      <xdr:colOff>0</xdr:colOff>
      <xdr:row>5</xdr:row>
      <xdr:rowOff>0</xdr:rowOff>
    </xdr:from>
    <xdr:ext cx="155364" cy="231033"/>
    <xdr:sp macro="" textlink="">
      <xdr:nvSpPr>
        <xdr:cNvPr id="32" name="Text Box 25">
          <a:extLst>
            <a:ext uri="{FF2B5EF4-FFF2-40B4-BE49-F238E27FC236}">
              <a16:creationId xmlns:a16="http://schemas.microsoft.com/office/drawing/2014/main" xmlns="" id="{00000000-0008-0000-0000-000020000000}"/>
            </a:ext>
          </a:extLst>
        </xdr:cNvPr>
        <xdr:cNvSpPr txBox="1">
          <a:spLocks noChangeArrowheads="1"/>
        </xdr:cNvSpPr>
      </xdr:nvSpPr>
      <xdr:spPr bwMode="auto">
        <a:xfrm>
          <a:off x="561975" y="2514600"/>
          <a:ext cx="155364" cy="231033"/>
        </a:xfrm>
        <a:prstGeom prst="rect">
          <a:avLst/>
        </a:prstGeom>
        <a:solidFill>
          <a:srgbClr val="00008F"/>
        </a:solidFill>
        <a:ln>
          <a:noFill/>
        </a:ln>
        <a:effectLst>
          <a:prstShdw prst="shdw17" dist="17961" dir="2700000">
            <a:srgbClr xmlns:mc="http://schemas.openxmlformats.org/markup-compatibility/2006" xmlns:a14="http://schemas.microsoft.com/office/drawing/2010/main" val="2A2A2A" mc:Ignorable="a14" a14:legacySpreadsheetColorIndex="21">
              <a:gamma/>
              <a:shade val="60000"/>
              <a:invGamma/>
            </a:srgbClr>
          </a:prstShdw>
        </a:effectLst>
      </xdr:spPr>
      <xdr:txBody>
        <a:bodyPr wrap="none" lIns="36576" tIns="22860" rIns="36576" bIns="22860" anchor="ctr" upright="1">
          <a:spAutoFit/>
        </a:bodyPr>
        <a:lstStyle/>
        <a:p>
          <a:pPr algn="ctr" rtl="0">
            <a:defRPr sz="1000"/>
          </a:pPr>
          <a:r>
            <a:rPr lang="en-GB" sz="1200" b="0" i="0" u="none" strike="noStrike" baseline="0">
              <a:solidFill>
                <a:srgbClr val="FFFFFF"/>
              </a:solidFill>
              <a:latin typeface="Wingdings 3"/>
            </a:rPr>
            <a:t>}</a:t>
          </a:r>
        </a:p>
      </xdr:txBody>
    </xdr:sp>
    <xdr:clientData/>
  </xdr:oneCellAnchor>
  <xdr:twoCellAnchor>
    <xdr:from>
      <xdr:col>16</xdr:col>
      <xdr:colOff>523875</xdr:colOff>
      <xdr:row>21</xdr:row>
      <xdr:rowOff>238125</xdr:rowOff>
    </xdr:from>
    <xdr:to>
      <xdr:col>17</xdr:col>
      <xdr:colOff>9267</xdr:colOff>
      <xdr:row>23</xdr:row>
      <xdr:rowOff>238125</xdr:rowOff>
    </xdr:to>
    <xdr:sp macro="" textlink="">
      <xdr:nvSpPr>
        <xdr:cNvPr id="33" name="Rectangle 29">
          <a:extLst>
            <a:ext uri="{FF2B5EF4-FFF2-40B4-BE49-F238E27FC236}">
              <a16:creationId xmlns:a16="http://schemas.microsoft.com/office/drawing/2014/main" xmlns="" id="{00000000-0008-0000-0000-000021000000}"/>
            </a:ext>
          </a:extLst>
        </xdr:cNvPr>
        <xdr:cNvSpPr>
          <a:spLocks noChangeArrowheads="1"/>
        </xdr:cNvSpPr>
      </xdr:nvSpPr>
      <xdr:spPr bwMode="auto">
        <a:xfrm>
          <a:off x="6419850" y="6924675"/>
          <a:ext cx="75942" cy="495300"/>
        </a:xfrm>
        <a:prstGeom prst="rect">
          <a:avLst/>
        </a:prstGeom>
        <a:solidFill>
          <a:schemeClr val="bg1">
            <a:lumMod val="95000"/>
          </a:schemeClr>
        </a:solidFill>
        <a:ln w="9525">
          <a:noFill/>
          <a:miter lim="800000"/>
          <a:headEnd/>
          <a:tailEnd/>
        </a:ln>
      </xdr:spPr>
    </xdr:sp>
    <xdr:clientData/>
  </xdr:twoCellAnchor>
  <xdr:twoCellAnchor editAs="oneCell">
    <xdr:from>
      <xdr:col>2</xdr:col>
      <xdr:colOff>28575</xdr:colOff>
      <xdr:row>1</xdr:row>
      <xdr:rowOff>238125</xdr:rowOff>
    </xdr:from>
    <xdr:to>
      <xdr:col>18</xdr:col>
      <xdr:colOff>27765</xdr:colOff>
      <xdr:row>3</xdr:row>
      <xdr:rowOff>37904</xdr:rowOff>
    </xdr:to>
    <xdr:pic>
      <xdr:nvPicPr>
        <xdr:cNvPr id="14" name="Picture 13">
          <a:extLst>
            <a:ext uri="{FF2B5EF4-FFF2-40B4-BE49-F238E27FC236}">
              <a16:creationId xmlns:a16="http://schemas.microsoft.com/office/drawing/2014/main" xmlns="" id="{00000000-0008-0000-0000-00000E000000}"/>
            </a:ext>
          </a:extLst>
        </xdr:cNvPr>
        <xdr:cNvPicPr>
          <a:picLocks noChangeAspect="1"/>
        </xdr:cNvPicPr>
      </xdr:nvPicPr>
      <xdr:blipFill>
        <a:blip xmlns:r="http://schemas.openxmlformats.org/officeDocument/2006/relationships" r:embed="rId2"/>
        <a:stretch>
          <a:fillRect/>
        </a:stretch>
      </xdr:blipFill>
      <xdr:spPr>
        <a:xfrm>
          <a:off x="590550" y="485775"/>
          <a:ext cx="6476190" cy="1571429"/>
        </a:xfrm>
        <a:prstGeom prst="rect">
          <a:avLst/>
        </a:prstGeom>
      </xdr:spPr>
    </xdr:pic>
    <xdr:clientData/>
  </xdr:twoCellAnchor>
  <xdr:twoCellAnchor>
    <xdr:from>
      <xdr:col>15</xdr:col>
      <xdr:colOff>0</xdr:colOff>
      <xdr:row>17</xdr:row>
      <xdr:rowOff>0</xdr:rowOff>
    </xdr:from>
    <xdr:to>
      <xdr:col>17</xdr:col>
      <xdr:colOff>0</xdr:colOff>
      <xdr:row>18</xdr:row>
      <xdr:rowOff>0</xdr:rowOff>
    </xdr:to>
    <xdr:grpSp>
      <xdr:nvGrpSpPr>
        <xdr:cNvPr id="15" name="Group 9">
          <a:extLst>
            <a:ext uri="{FF2B5EF4-FFF2-40B4-BE49-F238E27FC236}">
              <a16:creationId xmlns:a16="http://schemas.microsoft.com/office/drawing/2014/main" xmlns="" id="{00000000-0008-0000-0000-00000F000000}"/>
            </a:ext>
          </a:extLst>
        </xdr:cNvPr>
        <xdr:cNvGrpSpPr>
          <a:grpSpLocks/>
        </xdr:cNvGrpSpPr>
      </xdr:nvGrpSpPr>
      <xdr:grpSpPr bwMode="auto">
        <a:xfrm>
          <a:off x="5067300" y="5547360"/>
          <a:ext cx="891540" cy="251460"/>
          <a:chOff x="878" y="692"/>
          <a:chExt cx="40" cy="52"/>
        </a:xfrm>
      </xdr:grpSpPr>
      <xdr:sp macro="" textlink="">
        <xdr:nvSpPr>
          <xdr:cNvPr id="16" name="Line 10">
            <a:extLst>
              <a:ext uri="{FF2B5EF4-FFF2-40B4-BE49-F238E27FC236}">
                <a16:creationId xmlns:a16="http://schemas.microsoft.com/office/drawing/2014/main" xmlns="" id="{00000000-0008-0000-0000-000010000000}"/>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7" name="Line 11">
            <a:extLst>
              <a:ext uri="{FF2B5EF4-FFF2-40B4-BE49-F238E27FC236}">
                <a16:creationId xmlns:a16="http://schemas.microsoft.com/office/drawing/2014/main" xmlns="" id="{00000000-0008-0000-0000-000011000000}"/>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8" name="Line 12">
            <a:extLst>
              <a:ext uri="{FF2B5EF4-FFF2-40B4-BE49-F238E27FC236}">
                <a16:creationId xmlns:a16="http://schemas.microsoft.com/office/drawing/2014/main" xmlns="" id="{00000000-0008-0000-0000-000012000000}"/>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9" name="Line 13">
            <a:extLst>
              <a:ext uri="{FF2B5EF4-FFF2-40B4-BE49-F238E27FC236}">
                <a16:creationId xmlns:a16="http://schemas.microsoft.com/office/drawing/2014/main" xmlns="" id="{00000000-0008-0000-0000-000013000000}"/>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17</xdr:row>
      <xdr:rowOff>0</xdr:rowOff>
    </xdr:from>
    <xdr:to>
      <xdr:col>17</xdr:col>
      <xdr:colOff>0</xdr:colOff>
      <xdr:row>18</xdr:row>
      <xdr:rowOff>0</xdr:rowOff>
    </xdr:to>
    <xdr:grpSp>
      <xdr:nvGrpSpPr>
        <xdr:cNvPr id="20" name="Group 9">
          <a:extLst>
            <a:ext uri="{FF2B5EF4-FFF2-40B4-BE49-F238E27FC236}">
              <a16:creationId xmlns:a16="http://schemas.microsoft.com/office/drawing/2014/main" xmlns="" id="{00000000-0008-0000-0000-000014000000}"/>
            </a:ext>
          </a:extLst>
        </xdr:cNvPr>
        <xdr:cNvGrpSpPr>
          <a:grpSpLocks/>
        </xdr:cNvGrpSpPr>
      </xdr:nvGrpSpPr>
      <xdr:grpSpPr bwMode="auto">
        <a:xfrm>
          <a:off x="5067300" y="5547360"/>
          <a:ext cx="891540" cy="251460"/>
          <a:chOff x="878" y="692"/>
          <a:chExt cx="40" cy="52"/>
        </a:xfrm>
      </xdr:grpSpPr>
      <xdr:sp macro="" textlink="">
        <xdr:nvSpPr>
          <xdr:cNvPr id="21" name="Line 10">
            <a:extLst>
              <a:ext uri="{FF2B5EF4-FFF2-40B4-BE49-F238E27FC236}">
                <a16:creationId xmlns:a16="http://schemas.microsoft.com/office/drawing/2014/main" xmlns="" id="{00000000-0008-0000-0000-000015000000}"/>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2" name="Line 11">
            <a:extLst>
              <a:ext uri="{FF2B5EF4-FFF2-40B4-BE49-F238E27FC236}">
                <a16:creationId xmlns:a16="http://schemas.microsoft.com/office/drawing/2014/main" xmlns="" id="{00000000-0008-0000-0000-000016000000}"/>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3" name="Line 12">
            <a:extLst>
              <a:ext uri="{FF2B5EF4-FFF2-40B4-BE49-F238E27FC236}">
                <a16:creationId xmlns:a16="http://schemas.microsoft.com/office/drawing/2014/main" xmlns="" id="{00000000-0008-0000-0000-000017000000}"/>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4" name="Line 13">
            <a:extLst>
              <a:ext uri="{FF2B5EF4-FFF2-40B4-BE49-F238E27FC236}">
                <a16:creationId xmlns:a16="http://schemas.microsoft.com/office/drawing/2014/main" xmlns="" id="{00000000-0008-0000-0000-000018000000}"/>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17</xdr:row>
      <xdr:rowOff>0</xdr:rowOff>
    </xdr:from>
    <xdr:to>
      <xdr:col>17</xdr:col>
      <xdr:colOff>0</xdr:colOff>
      <xdr:row>18</xdr:row>
      <xdr:rowOff>0</xdr:rowOff>
    </xdr:to>
    <xdr:grpSp>
      <xdr:nvGrpSpPr>
        <xdr:cNvPr id="25" name="Group 9">
          <a:extLst>
            <a:ext uri="{FF2B5EF4-FFF2-40B4-BE49-F238E27FC236}">
              <a16:creationId xmlns:a16="http://schemas.microsoft.com/office/drawing/2014/main" xmlns="" id="{00000000-0008-0000-0000-000019000000}"/>
            </a:ext>
          </a:extLst>
        </xdr:cNvPr>
        <xdr:cNvGrpSpPr>
          <a:grpSpLocks/>
        </xdr:cNvGrpSpPr>
      </xdr:nvGrpSpPr>
      <xdr:grpSpPr bwMode="auto">
        <a:xfrm>
          <a:off x="5067300" y="5547360"/>
          <a:ext cx="891540" cy="251460"/>
          <a:chOff x="878" y="692"/>
          <a:chExt cx="40" cy="52"/>
        </a:xfrm>
      </xdr:grpSpPr>
      <xdr:sp macro="" textlink="">
        <xdr:nvSpPr>
          <xdr:cNvPr id="26" name="Line 10">
            <a:extLst>
              <a:ext uri="{FF2B5EF4-FFF2-40B4-BE49-F238E27FC236}">
                <a16:creationId xmlns:a16="http://schemas.microsoft.com/office/drawing/2014/main" xmlns="" id="{00000000-0008-0000-0000-00001A000000}"/>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7" name="Line 11">
            <a:extLst>
              <a:ext uri="{FF2B5EF4-FFF2-40B4-BE49-F238E27FC236}">
                <a16:creationId xmlns:a16="http://schemas.microsoft.com/office/drawing/2014/main" xmlns="" id="{00000000-0008-0000-0000-00001B000000}"/>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8" name="Line 12">
            <a:extLst>
              <a:ext uri="{FF2B5EF4-FFF2-40B4-BE49-F238E27FC236}">
                <a16:creationId xmlns:a16="http://schemas.microsoft.com/office/drawing/2014/main" xmlns="" id="{00000000-0008-0000-0000-00001C000000}"/>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9" name="Line 13">
            <a:extLst>
              <a:ext uri="{FF2B5EF4-FFF2-40B4-BE49-F238E27FC236}">
                <a16:creationId xmlns:a16="http://schemas.microsoft.com/office/drawing/2014/main" xmlns="" id="{00000000-0008-0000-0000-00001D000000}"/>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17</xdr:row>
      <xdr:rowOff>0</xdr:rowOff>
    </xdr:from>
    <xdr:to>
      <xdr:col>17</xdr:col>
      <xdr:colOff>0</xdr:colOff>
      <xdr:row>18</xdr:row>
      <xdr:rowOff>0</xdr:rowOff>
    </xdr:to>
    <xdr:grpSp>
      <xdr:nvGrpSpPr>
        <xdr:cNvPr id="30" name="Group 9">
          <a:extLst>
            <a:ext uri="{FF2B5EF4-FFF2-40B4-BE49-F238E27FC236}">
              <a16:creationId xmlns:a16="http://schemas.microsoft.com/office/drawing/2014/main" xmlns="" id="{00000000-0008-0000-0000-00001E000000}"/>
            </a:ext>
          </a:extLst>
        </xdr:cNvPr>
        <xdr:cNvGrpSpPr>
          <a:grpSpLocks/>
        </xdr:cNvGrpSpPr>
      </xdr:nvGrpSpPr>
      <xdr:grpSpPr bwMode="auto">
        <a:xfrm>
          <a:off x="5067300" y="5547360"/>
          <a:ext cx="891540" cy="251460"/>
          <a:chOff x="878" y="692"/>
          <a:chExt cx="40" cy="52"/>
        </a:xfrm>
      </xdr:grpSpPr>
      <xdr:sp macro="" textlink="">
        <xdr:nvSpPr>
          <xdr:cNvPr id="34" name="Line 10">
            <a:extLst>
              <a:ext uri="{FF2B5EF4-FFF2-40B4-BE49-F238E27FC236}">
                <a16:creationId xmlns:a16="http://schemas.microsoft.com/office/drawing/2014/main" xmlns="" id="{00000000-0008-0000-0000-000022000000}"/>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35" name="Line 11">
            <a:extLst>
              <a:ext uri="{FF2B5EF4-FFF2-40B4-BE49-F238E27FC236}">
                <a16:creationId xmlns:a16="http://schemas.microsoft.com/office/drawing/2014/main" xmlns="" id="{00000000-0008-0000-0000-000023000000}"/>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36" name="Line 12">
            <a:extLst>
              <a:ext uri="{FF2B5EF4-FFF2-40B4-BE49-F238E27FC236}">
                <a16:creationId xmlns:a16="http://schemas.microsoft.com/office/drawing/2014/main" xmlns="" id="{00000000-0008-0000-0000-000024000000}"/>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37" name="Line 13">
            <a:extLst>
              <a:ext uri="{FF2B5EF4-FFF2-40B4-BE49-F238E27FC236}">
                <a16:creationId xmlns:a16="http://schemas.microsoft.com/office/drawing/2014/main" xmlns="" id="{00000000-0008-0000-0000-000025000000}"/>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16</xdr:col>
      <xdr:colOff>523875</xdr:colOff>
      <xdr:row>21</xdr:row>
      <xdr:rowOff>238125</xdr:rowOff>
    </xdr:from>
    <xdr:to>
      <xdr:col>17</xdr:col>
      <xdr:colOff>9267</xdr:colOff>
      <xdr:row>23</xdr:row>
      <xdr:rowOff>238125</xdr:rowOff>
    </xdr:to>
    <xdr:sp macro="" textlink="">
      <xdr:nvSpPr>
        <xdr:cNvPr id="38" name="Rectangle 29">
          <a:extLst>
            <a:ext uri="{FF2B5EF4-FFF2-40B4-BE49-F238E27FC236}">
              <a16:creationId xmlns:a16="http://schemas.microsoft.com/office/drawing/2014/main" xmlns="" id="{00000000-0008-0000-0000-000026000000}"/>
            </a:ext>
          </a:extLst>
        </xdr:cNvPr>
        <xdr:cNvSpPr>
          <a:spLocks noChangeArrowheads="1"/>
        </xdr:cNvSpPr>
      </xdr:nvSpPr>
      <xdr:spPr bwMode="auto">
        <a:xfrm>
          <a:off x="6419850" y="6838950"/>
          <a:ext cx="75942" cy="495300"/>
        </a:xfrm>
        <a:prstGeom prst="rect">
          <a:avLst/>
        </a:prstGeom>
        <a:solidFill>
          <a:schemeClr val="bg1">
            <a:lumMod val="95000"/>
          </a:schemeClr>
        </a:solidFill>
        <a:ln w="9525">
          <a:noFill/>
          <a:miter lim="800000"/>
          <a:headEnd/>
          <a:tailEnd/>
        </a:ln>
      </xdr:spPr>
    </xdr:sp>
    <xdr:clientData/>
  </xdr:twoCellAnchor>
  <xdr:twoCellAnchor>
    <xdr:from>
      <xdr:col>16</xdr:col>
      <xdr:colOff>533400</xdr:colOff>
      <xdr:row>22</xdr:row>
      <xdr:rowOff>0</xdr:rowOff>
    </xdr:from>
    <xdr:to>
      <xdr:col>17</xdr:col>
      <xdr:colOff>18792</xdr:colOff>
      <xdr:row>24</xdr:row>
      <xdr:rowOff>0</xdr:rowOff>
    </xdr:to>
    <xdr:sp macro="" textlink="">
      <xdr:nvSpPr>
        <xdr:cNvPr id="39" name="Rectangle 29">
          <a:extLst>
            <a:ext uri="{FF2B5EF4-FFF2-40B4-BE49-F238E27FC236}">
              <a16:creationId xmlns:a16="http://schemas.microsoft.com/office/drawing/2014/main" xmlns="" id="{00000000-0008-0000-0000-000027000000}"/>
            </a:ext>
          </a:extLst>
        </xdr:cNvPr>
        <xdr:cNvSpPr>
          <a:spLocks noChangeArrowheads="1"/>
        </xdr:cNvSpPr>
      </xdr:nvSpPr>
      <xdr:spPr bwMode="auto">
        <a:xfrm>
          <a:off x="6429375" y="6848475"/>
          <a:ext cx="75942" cy="495300"/>
        </a:xfrm>
        <a:prstGeom prst="rect">
          <a:avLst/>
        </a:prstGeom>
        <a:solidFill>
          <a:schemeClr val="accent1">
            <a:lumMod val="20000"/>
            <a:lumOff val="80000"/>
          </a:schemeClr>
        </a:solidFill>
        <a:ln w="9525">
          <a:noFill/>
          <a:miter lim="800000"/>
          <a:headEnd/>
          <a:tailEnd/>
        </a:ln>
      </xdr:spPr>
    </xdr:sp>
    <xdr:clientData/>
  </xdr:twoCellAnchor>
  <xdr:twoCellAnchor>
    <xdr:from>
      <xdr:col>16</xdr:col>
      <xdr:colOff>514608</xdr:colOff>
      <xdr:row>22</xdr:row>
      <xdr:rowOff>0</xdr:rowOff>
    </xdr:from>
    <xdr:to>
      <xdr:col>17</xdr:col>
      <xdr:colOff>0</xdr:colOff>
      <xdr:row>24</xdr:row>
      <xdr:rowOff>0</xdr:rowOff>
    </xdr:to>
    <xdr:sp macro="" textlink="">
      <xdr:nvSpPr>
        <xdr:cNvPr id="40" name="Rectangle 29">
          <a:extLst>
            <a:ext uri="{FF2B5EF4-FFF2-40B4-BE49-F238E27FC236}">
              <a16:creationId xmlns:a16="http://schemas.microsoft.com/office/drawing/2014/main" xmlns="" id="{00000000-0008-0000-0000-000028000000}"/>
            </a:ext>
          </a:extLst>
        </xdr:cNvPr>
        <xdr:cNvSpPr>
          <a:spLocks noChangeArrowheads="1"/>
        </xdr:cNvSpPr>
      </xdr:nvSpPr>
      <xdr:spPr bwMode="auto">
        <a:xfrm>
          <a:off x="6410583" y="6848475"/>
          <a:ext cx="75942" cy="49530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2</xdr:row>
      <xdr:rowOff>66675</xdr:rowOff>
    </xdr:from>
    <xdr:to>
      <xdr:col>10</xdr:col>
      <xdr:colOff>0</xdr:colOff>
      <xdr:row>3</xdr:row>
      <xdr:rowOff>0</xdr:rowOff>
    </xdr:to>
    <xdr:sp macro="" textlink="">
      <xdr:nvSpPr>
        <xdr:cNvPr id="2" name="Text Box 1">
          <a:extLst>
            <a:ext uri="{FF2B5EF4-FFF2-40B4-BE49-F238E27FC236}">
              <a16:creationId xmlns:a16="http://schemas.microsoft.com/office/drawing/2014/main" xmlns="" id="{00000000-0008-0000-0100-000002000000}"/>
            </a:ext>
          </a:extLst>
        </xdr:cNvPr>
        <xdr:cNvSpPr txBox="1">
          <a:spLocks noChangeArrowheads="1"/>
        </xdr:cNvSpPr>
      </xdr:nvSpPr>
      <xdr:spPr bwMode="auto">
        <a:xfrm>
          <a:off x="7200900" y="647700"/>
          <a:ext cx="1524000" cy="133350"/>
        </a:xfrm>
        <a:prstGeom prst="rect">
          <a:avLst/>
        </a:prstGeom>
        <a:solidFill>
          <a:srgbClr xmlns:mc="http://schemas.openxmlformats.org/markup-compatibility/2006" xmlns:a14="http://schemas.microsoft.com/office/drawing/2010/main" val="9B9B95" mc:Ignorable="a14" a14:legacySpreadsheetColorIndex="12"/>
        </a:solidFill>
        <a:ln>
          <a:noFill/>
        </a:ln>
        <a:effectLst>
          <a:prstShdw prst="shdw17" dist="17961" dir="2700000">
            <a:srgbClr xmlns:mc="http://schemas.openxmlformats.org/markup-compatibility/2006" xmlns:a14="http://schemas.microsoft.com/office/drawing/2010/main" val="5D5D59" mc:Ignorable="a14" a14:legacySpreadsheetColorIndex="12">
              <a:gamma/>
              <a:shade val="60000"/>
              <a:invGamma/>
            </a:srgbClr>
          </a:prstShdw>
        </a:effectLst>
        <a:extLst>
          <a:ext uri="{91240B29-F687-4F45-9708-019B960494DF}">
            <a14:hiddenLine xmlns:a14="http://schemas.microsoft.com/office/drawing/2010/main" w="9525">
              <a:solidFill>
                <a:srgbClr xmlns:mc="http://schemas.openxmlformats.org/markup-compatibility/2006" val="CDCDCD" mc:Ignorable="a14" a14:legacySpreadsheetColorIndex="53"/>
              </a:solidFill>
              <a:miter lim="800000"/>
              <a:headEnd/>
              <a:tailEnd/>
            </a14:hiddenLine>
          </a:ext>
        </a:extLst>
      </xdr:spPr>
      <xdr:txBody>
        <a:bodyPr vertOverflow="clip" wrap="square" lIns="27432" tIns="18288" rIns="27432" bIns="18288" anchor="ctr" upright="1"/>
        <a:lstStyle/>
        <a:p>
          <a:pPr algn="ctr" rtl="0">
            <a:defRPr sz="1000"/>
          </a:pPr>
          <a:r>
            <a:rPr lang="en-GB" sz="700" b="0" i="0" u="none" strike="noStrike" baseline="0">
              <a:solidFill>
                <a:srgbClr val="FFFFFF"/>
              </a:solidFill>
              <a:latin typeface="Small Fonts"/>
            </a:rPr>
            <a:t>[ c o l o n nz   d e   n a v i g a t i o n ]</a:t>
          </a:r>
        </a:p>
      </xdr:txBody>
    </xdr:sp>
    <xdr:clientData/>
  </xdr:twoCellAnchor>
  <xdr:oneCellAnchor>
    <xdr:from>
      <xdr:col>0</xdr:col>
      <xdr:colOff>371898</xdr:colOff>
      <xdr:row>1</xdr:row>
      <xdr:rowOff>107279</xdr:rowOff>
    </xdr:from>
    <xdr:ext cx="155364" cy="221407"/>
    <xdr:sp macro="" textlink="">
      <xdr:nvSpPr>
        <xdr:cNvPr id="3" name="Text Box 7">
          <a:extLst>
            <a:ext uri="{FF2B5EF4-FFF2-40B4-BE49-F238E27FC236}">
              <a16:creationId xmlns:a16="http://schemas.microsoft.com/office/drawing/2014/main" xmlns="" id="{00000000-0008-0000-0100-000003000000}"/>
            </a:ext>
          </a:extLst>
        </xdr:cNvPr>
        <xdr:cNvSpPr txBox="1">
          <a:spLocks noChangeArrowheads="1"/>
        </xdr:cNvSpPr>
      </xdr:nvSpPr>
      <xdr:spPr bwMode="auto">
        <a:xfrm>
          <a:off x="371898" y="307304"/>
          <a:ext cx="155364" cy="221407"/>
        </a:xfrm>
        <a:prstGeom prst="rect">
          <a:avLst/>
        </a:prstGeom>
        <a:solidFill>
          <a:srgbClr xmlns:mc="http://schemas.openxmlformats.org/markup-compatibility/2006" xmlns:a14="http://schemas.microsoft.com/office/drawing/2010/main" val="EB0505" mc:Ignorable="a14" a14:legacySpreadsheetColorIndex="14"/>
        </a:solidFill>
        <a:ln>
          <a:noFill/>
        </a:ln>
        <a:effectLst>
          <a:prstShdw prst="shdw17" dist="17961" dir="2700000">
            <a:srgbClr xmlns:mc="http://schemas.openxmlformats.org/markup-compatibility/2006" xmlns:a14="http://schemas.microsoft.com/office/drawing/2010/main" val="8D0303" mc:Ignorable="a14" a14:legacySpreadsheetColorIndex="14">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36576" bIns="22860" anchor="ctr" upright="1">
          <a:spAutoFit/>
        </a:bodyPr>
        <a:lstStyle/>
        <a:p>
          <a:pPr algn="ctr" rtl="0">
            <a:defRPr sz="1000"/>
          </a:pPr>
          <a:r>
            <a:rPr lang="en-GB" sz="1200" b="0" i="0" u="none" strike="noStrike" baseline="0">
              <a:solidFill>
                <a:srgbClr val="FFFFFF"/>
              </a:solidFill>
              <a:latin typeface="Wingdings 3"/>
            </a:rPr>
            <a:t>}</a:t>
          </a:r>
        </a:p>
      </xdr:txBody>
    </xdr:sp>
    <xdr:clientData/>
  </xdr:oneCellAnchor>
  <mc:AlternateContent xmlns:mc="http://schemas.openxmlformats.org/markup-compatibility/2006">
    <mc:Choice xmlns:a14="http://schemas.microsoft.com/office/drawing/2010/main" Requires="a14">
      <xdr:twoCellAnchor editAs="oneCell">
        <xdr:from>
          <xdr:col>4</xdr:col>
          <xdr:colOff>266700</xdr:colOff>
          <xdr:row>10</xdr:row>
          <xdr:rowOff>30480</xdr:rowOff>
        </xdr:from>
        <xdr:to>
          <xdr:col>4</xdr:col>
          <xdr:colOff>1036320</xdr:colOff>
          <xdr:row>11</xdr:row>
          <xdr:rowOff>0</xdr:rowOff>
        </xdr:to>
        <xdr:sp macro="" textlink="">
          <xdr:nvSpPr>
            <xdr:cNvPr id="10241" name="Drop Down 1" hidden="1">
              <a:extLst>
                <a:ext uri="{63B3BB69-23CF-44E3-9099-C40C66FF867C}">
                  <a14:compatExt spid="_x0000_s10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1036320</xdr:colOff>
          <xdr:row>10</xdr:row>
          <xdr:rowOff>22860</xdr:rowOff>
        </xdr:from>
        <xdr:to>
          <xdr:col>5</xdr:col>
          <xdr:colOff>0</xdr:colOff>
          <xdr:row>10</xdr:row>
          <xdr:rowOff>190500</xdr:rowOff>
        </xdr:to>
        <xdr:sp macro="" textlink="">
          <xdr:nvSpPr>
            <xdr:cNvPr id="10242" name="Drop Down 2" hidden="1">
              <a:extLst>
                <a:ext uri="{63B3BB69-23CF-44E3-9099-C40C66FF867C}">
                  <a14:compatExt spid="_x0000_s10242"/>
                </a:ext>
              </a:extLst>
            </xdr:cNvPr>
            <xdr:cNvSpPr/>
          </xdr:nvSpPr>
          <xdr:spPr>
            <a:xfrm>
              <a:off x="0" y="0"/>
              <a:ext cx="0" cy="0"/>
            </a:xfrm>
            <a:prstGeom prst="rect">
              <a:avLst/>
            </a:prstGeom>
          </xdr:spPr>
        </xdr:sp>
        <xdr:clientData/>
      </xdr:twoCellAnchor>
    </mc:Choice>
    <mc:Fallback/>
  </mc:AlternateContent>
  <xdr:twoCellAnchor editAs="oneCell">
    <xdr:from>
      <xdr:col>2</xdr:col>
      <xdr:colOff>1402080</xdr:colOff>
      <xdr:row>20</xdr:row>
      <xdr:rowOff>0</xdr:rowOff>
    </xdr:from>
    <xdr:to>
      <xdr:col>2</xdr:col>
      <xdr:colOff>1612562</xdr:colOff>
      <xdr:row>21</xdr:row>
      <xdr:rowOff>0</xdr:rowOff>
    </xdr:to>
    <xdr:sp macro="" textlink="">
      <xdr:nvSpPr>
        <xdr:cNvPr id="6" name="Text Box 33">
          <a:extLst>
            <a:ext uri="{FF2B5EF4-FFF2-40B4-BE49-F238E27FC236}">
              <a16:creationId xmlns:a16="http://schemas.microsoft.com/office/drawing/2014/main" xmlns="" id="{00000000-0008-0000-0100-000006000000}"/>
            </a:ext>
          </a:extLst>
        </xdr:cNvPr>
        <xdr:cNvSpPr txBox="1">
          <a:spLocks noChangeArrowheads="1"/>
        </xdr:cNvSpPr>
      </xdr:nvSpPr>
      <xdr:spPr bwMode="auto">
        <a:xfrm>
          <a:off x="3392805" y="2581275"/>
          <a:ext cx="210482"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nl-BE" sz="800" b="0" i="0" u="none" strike="noStrike" baseline="0">
              <a:solidFill>
                <a:srgbClr val="000000"/>
              </a:solidFill>
              <a:latin typeface="Tahoma"/>
              <a:ea typeface="Tahoma"/>
              <a:cs typeface="Tahoma"/>
            </a:rPr>
            <a:t>[a]</a:t>
          </a:r>
        </a:p>
      </xdr:txBody>
    </xdr:sp>
    <xdr:clientData/>
  </xdr:twoCellAnchor>
  <xdr:twoCellAnchor editAs="oneCell">
    <xdr:from>
      <xdr:col>2</xdr:col>
      <xdr:colOff>1402080</xdr:colOff>
      <xdr:row>21</xdr:row>
      <xdr:rowOff>0</xdr:rowOff>
    </xdr:from>
    <xdr:to>
      <xdr:col>2</xdr:col>
      <xdr:colOff>1612562</xdr:colOff>
      <xdr:row>22</xdr:row>
      <xdr:rowOff>0</xdr:rowOff>
    </xdr:to>
    <xdr:sp macro="" textlink="">
      <xdr:nvSpPr>
        <xdr:cNvPr id="7" name="Text Box 34">
          <a:extLst>
            <a:ext uri="{FF2B5EF4-FFF2-40B4-BE49-F238E27FC236}">
              <a16:creationId xmlns:a16="http://schemas.microsoft.com/office/drawing/2014/main" xmlns="" id="{00000000-0008-0000-0100-000007000000}"/>
            </a:ext>
          </a:extLst>
        </xdr:cNvPr>
        <xdr:cNvSpPr txBox="1">
          <a:spLocks noChangeArrowheads="1"/>
        </xdr:cNvSpPr>
      </xdr:nvSpPr>
      <xdr:spPr bwMode="auto">
        <a:xfrm>
          <a:off x="3392805" y="2781300"/>
          <a:ext cx="210482"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nl-BE" sz="800" b="0" i="0" u="none" strike="noStrike" baseline="0">
              <a:solidFill>
                <a:srgbClr val="000000"/>
              </a:solidFill>
              <a:latin typeface="Tahoma"/>
              <a:ea typeface="Tahoma"/>
              <a:cs typeface="Tahoma"/>
            </a:rPr>
            <a:t>[b]</a:t>
          </a:r>
        </a:p>
      </xdr:txBody>
    </xdr:sp>
    <xdr:clientData/>
  </xdr:twoCellAnchor>
  <xdr:twoCellAnchor editAs="oneCell">
    <xdr:from>
      <xdr:col>2</xdr:col>
      <xdr:colOff>1402080</xdr:colOff>
      <xdr:row>23</xdr:row>
      <xdr:rowOff>0</xdr:rowOff>
    </xdr:from>
    <xdr:to>
      <xdr:col>2</xdr:col>
      <xdr:colOff>1612562</xdr:colOff>
      <xdr:row>24</xdr:row>
      <xdr:rowOff>0</xdr:rowOff>
    </xdr:to>
    <xdr:sp macro="" textlink="">
      <xdr:nvSpPr>
        <xdr:cNvPr id="8" name="Text Box 35">
          <a:extLst>
            <a:ext uri="{FF2B5EF4-FFF2-40B4-BE49-F238E27FC236}">
              <a16:creationId xmlns:a16="http://schemas.microsoft.com/office/drawing/2014/main" xmlns="" id="{00000000-0008-0000-0100-000008000000}"/>
            </a:ext>
          </a:extLst>
        </xdr:cNvPr>
        <xdr:cNvSpPr txBox="1">
          <a:spLocks noChangeArrowheads="1"/>
        </xdr:cNvSpPr>
      </xdr:nvSpPr>
      <xdr:spPr bwMode="auto">
        <a:xfrm>
          <a:off x="3392805" y="3181350"/>
          <a:ext cx="210482"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nl-BE" sz="800" b="0" i="0" u="none" strike="noStrike" baseline="0">
              <a:solidFill>
                <a:srgbClr val="000000"/>
              </a:solidFill>
              <a:latin typeface="Tahoma"/>
              <a:ea typeface="Tahoma"/>
              <a:cs typeface="Tahoma"/>
            </a:rPr>
            <a:t>[c]</a:t>
          </a:r>
        </a:p>
      </xdr:txBody>
    </xdr:sp>
    <xdr:clientData/>
  </xdr:twoCellAnchor>
  <xdr:twoCellAnchor editAs="oneCell">
    <xdr:from>
      <xdr:col>2</xdr:col>
      <xdr:colOff>1402080</xdr:colOff>
      <xdr:row>24</xdr:row>
      <xdr:rowOff>0</xdr:rowOff>
    </xdr:from>
    <xdr:to>
      <xdr:col>2</xdr:col>
      <xdr:colOff>1612562</xdr:colOff>
      <xdr:row>25</xdr:row>
      <xdr:rowOff>0</xdr:rowOff>
    </xdr:to>
    <xdr:sp macro="" textlink="">
      <xdr:nvSpPr>
        <xdr:cNvPr id="9" name="Text Box 36">
          <a:extLst>
            <a:ext uri="{FF2B5EF4-FFF2-40B4-BE49-F238E27FC236}">
              <a16:creationId xmlns:a16="http://schemas.microsoft.com/office/drawing/2014/main" xmlns="" id="{00000000-0008-0000-0100-000009000000}"/>
            </a:ext>
          </a:extLst>
        </xdr:cNvPr>
        <xdr:cNvSpPr txBox="1">
          <a:spLocks noChangeArrowheads="1"/>
        </xdr:cNvSpPr>
      </xdr:nvSpPr>
      <xdr:spPr bwMode="auto">
        <a:xfrm>
          <a:off x="3392805" y="3381375"/>
          <a:ext cx="210482"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nl-BE" sz="800" b="0" i="0" u="none" strike="noStrike" baseline="0">
              <a:solidFill>
                <a:srgbClr val="000000"/>
              </a:solidFill>
              <a:latin typeface="Tahoma"/>
              <a:ea typeface="Tahoma"/>
              <a:cs typeface="Tahoma"/>
            </a:rPr>
            <a:t>[d]</a:t>
          </a: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13</xdr:row>
          <xdr:rowOff>22860</xdr:rowOff>
        </xdr:from>
        <xdr:to>
          <xdr:col>5</xdr:col>
          <xdr:colOff>0</xdr:colOff>
          <xdr:row>14</xdr:row>
          <xdr:rowOff>0</xdr:rowOff>
        </xdr:to>
        <xdr:sp macro="" textlink="">
          <xdr:nvSpPr>
            <xdr:cNvPr id="10247" name="Drop Down 7" hidden="1">
              <a:extLst>
                <a:ext uri="{63B3BB69-23CF-44E3-9099-C40C66FF867C}">
                  <a14:compatExt spid="_x0000_s10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1447800</xdr:colOff>
          <xdr:row>10</xdr:row>
          <xdr:rowOff>30480</xdr:rowOff>
        </xdr:from>
        <xdr:to>
          <xdr:col>4</xdr:col>
          <xdr:colOff>251460</xdr:colOff>
          <xdr:row>11</xdr:row>
          <xdr:rowOff>0</xdr:rowOff>
        </xdr:to>
        <xdr:sp macro="" textlink="">
          <xdr:nvSpPr>
            <xdr:cNvPr id="10253" name="Drop Down 13" hidden="1">
              <a:extLst>
                <a:ext uri="{63B3BB69-23CF-44E3-9099-C40C66FF867C}">
                  <a14:compatExt spid="_x0000_s10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12</xdr:row>
          <xdr:rowOff>22860</xdr:rowOff>
        </xdr:from>
        <xdr:to>
          <xdr:col>4</xdr:col>
          <xdr:colOff>708660</xdr:colOff>
          <xdr:row>12</xdr:row>
          <xdr:rowOff>182880</xdr:rowOff>
        </xdr:to>
        <xdr:sp macro="" textlink="">
          <xdr:nvSpPr>
            <xdr:cNvPr id="10254" name="Scroll Bar 14" hidden="1">
              <a:extLst>
                <a:ext uri="{63B3BB69-23CF-44E3-9099-C40C66FF867C}">
                  <a14:compatExt spid="_x0000_s10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12</xdr:row>
          <xdr:rowOff>0</xdr:rowOff>
        </xdr:from>
        <xdr:to>
          <xdr:col>2</xdr:col>
          <xdr:colOff>266700</xdr:colOff>
          <xdr:row>12</xdr:row>
          <xdr:rowOff>190500</xdr:rowOff>
        </xdr:to>
        <xdr:sp macro="" textlink="">
          <xdr:nvSpPr>
            <xdr:cNvPr id="10256" name="Check Box 16" hidden="1">
              <a:extLst>
                <a:ext uri="{63B3BB69-23CF-44E3-9099-C40C66FF867C}">
                  <a14:compatExt spid="_x0000_s1025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fr-BE" sz="800" b="0" i="0" u="none" strike="noStrike" baseline="0">
                  <a:solidFill>
                    <a:srgbClr val="000000"/>
                  </a:solidFill>
                  <a:latin typeface="Tahoma"/>
                  <a:ea typeface="Tahoma"/>
                  <a:cs typeface="Tahoma"/>
                </a:rPr>
                <a:t>Voiture livrée en 2020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335280</xdr:colOff>
          <xdr:row>4</xdr:row>
          <xdr:rowOff>182880</xdr:rowOff>
        </xdr:from>
        <xdr:to>
          <xdr:col>3</xdr:col>
          <xdr:colOff>1562100</xdr:colOff>
          <xdr:row>6</xdr:row>
          <xdr:rowOff>22860</xdr:rowOff>
        </xdr:to>
        <xdr:sp macro="" textlink="">
          <xdr:nvSpPr>
            <xdr:cNvPr id="10257" name="Check Box 17" hidden="1">
              <a:extLst>
                <a:ext uri="{63B3BB69-23CF-44E3-9099-C40C66FF867C}">
                  <a14:compatExt spid="_x0000_s1025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fr-BE" sz="800" b="0" i="0" u="none" strike="noStrike" baseline="0">
                  <a:solidFill>
                    <a:srgbClr val="000000"/>
                  </a:solidFill>
                  <a:latin typeface="Tahoma"/>
                  <a:ea typeface="Tahoma"/>
                  <a:cs typeface="Tahoma"/>
                </a:rPr>
                <a:t>"Faux hybride"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11</xdr:row>
          <xdr:rowOff>22860</xdr:rowOff>
        </xdr:from>
        <xdr:to>
          <xdr:col>4</xdr:col>
          <xdr:colOff>708660</xdr:colOff>
          <xdr:row>11</xdr:row>
          <xdr:rowOff>182880</xdr:rowOff>
        </xdr:to>
        <xdr:sp macro="" textlink="">
          <xdr:nvSpPr>
            <xdr:cNvPr id="10261" name="Scroll Bar 21" hidden="1">
              <a:extLst>
                <a:ext uri="{63B3BB69-23CF-44E3-9099-C40C66FF867C}">
                  <a14:compatExt spid="_x0000_s10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22860</xdr:rowOff>
        </xdr:from>
        <xdr:to>
          <xdr:col>4</xdr:col>
          <xdr:colOff>1569720</xdr:colOff>
          <xdr:row>6</xdr:row>
          <xdr:rowOff>190500</xdr:rowOff>
        </xdr:to>
        <xdr:sp macro="" textlink="">
          <xdr:nvSpPr>
            <xdr:cNvPr id="10264" name="Drop Down 24" hidden="1">
              <a:extLst>
                <a:ext uri="{63B3BB69-23CF-44E3-9099-C40C66FF867C}">
                  <a14:compatExt spid="_x0000_s10264"/>
                </a:ext>
              </a:extLst>
            </xdr:cNvPr>
            <xdr:cNvSpPr/>
          </xdr:nvSpPr>
          <xdr:spPr>
            <a:xfrm>
              <a:off x="0" y="0"/>
              <a:ext cx="0" cy="0"/>
            </a:xfrm>
            <a:prstGeom prst="rect">
              <a:avLst/>
            </a:prstGeom>
          </xdr:spPr>
        </xdr:sp>
        <xdr:clientData/>
      </xdr:twoCellAnchor>
    </mc:Choice>
    <mc:Fallback/>
  </mc:AlternateContent>
  <xdr:twoCellAnchor editAs="oneCell">
    <xdr:from>
      <xdr:col>4</xdr:col>
      <xdr:colOff>342900</xdr:colOff>
      <xdr:row>2</xdr:row>
      <xdr:rowOff>76199</xdr:rowOff>
    </xdr:from>
    <xdr:to>
      <xdr:col>4</xdr:col>
      <xdr:colOff>1162050</xdr:colOff>
      <xdr:row>3</xdr:row>
      <xdr:rowOff>38099</xdr:rowOff>
    </xdr:to>
    <xdr:sp macro="" textlink="">
      <xdr:nvSpPr>
        <xdr:cNvPr id="18" name="Text Box 37">
          <a:extLst>
            <a:ext uri="{FF2B5EF4-FFF2-40B4-BE49-F238E27FC236}">
              <a16:creationId xmlns:a16="http://schemas.microsoft.com/office/drawing/2014/main" xmlns="" id="{00000000-0008-0000-0100-000012000000}"/>
            </a:ext>
          </a:extLst>
        </xdr:cNvPr>
        <xdr:cNvSpPr txBox="1">
          <a:spLocks noChangeArrowheads="1"/>
        </xdr:cNvSpPr>
      </xdr:nvSpPr>
      <xdr:spPr bwMode="auto">
        <a:xfrm>
          <a:off x="5734050" y="657224"/>
          <a:ext cx="819150" cy="161925"/>
        </a:xfrm>
        <a:prstGeom prst="rect">
          <a:avLst/>
        </a:prstGeom>
        <a:solidFill>
          <a:srgbClr val="FF0000"/>
        </a:solidFill>
        <a:ln>
          <a:noFill/>
        </a:ln>
        <a:effectLst/>
      </xdr:spPr>
      <xdr:txBody>
        <a:bodyPr vertOverflow="clip" wrap="square" lIns="36576" tIns="18288" rIns="36576" bIns="0" anchor="t" upright="1"/>
        <a:lstStyle/>
        <a:p>
          <a:pPr algn="ctr" rtl="0">
            <a:defRPr sz="1000"/>
          </a:pPr>
          <a:r>
            <a:rPr lang="en-GB" sz="800" b="0" i="0" u="none" strike="noStrike" baseline="0">
              <a:solidFill>
                <a:srgbClr val="FFFFFF"/>
              </a:solidFill>
              <a:latin typeface="Wingdings 3"/>
            </a:rPr>
            <a:t>È</a:t>
          </a:r>
          <a:r>
            <a:rPr lang="en-GB" sz="700" b="0" i="0" u="none" strike="noStrike" baseline="0">
              <a:solidFill>
                <a:srgbClr val="FFFFFF"/>
              </a:solidFill>
              <a:latin typeface="Small Fonts"/>
            </a:rPr>
            <a:t> complétez </a:t>
          </a:r>
          <a:r>
            <a:rPr lang="en-GB" sz="800" b="0" i="0" u="none" strike="noStrike" baseline="0">
              <a:solidFill>
                <a:srgbClr val="FFFFFF"/>
              </a:solidFill>
              <a:latin typeface="Wingdings 3"/>
              <a:ea typeface="Tahoma"/>
              <a:cs typeface="Tahoma"/>
            </a:rPr>
            <a:t>È</a:t>
          </a:r>
          <a:endParaRPr lang="en-GB" sz="800" b="0" i="0" u="none" strike="noStrike" baseline="0">
            <a:solidFill>
              <a:srgbClr val="FFFFFF"/>
            </a:solidFill>
            <a:latin typeface="Wingdings 3"/>
          </a:endParaRP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7620</xdr:colOff>
          <xdr:row>17</xdr:row>
          <xdr:rowOff>22860</xdr:rowOff>
        </xdr:from>
        <xdr:to>
          <xdr:col>4</xdr:col>
          <xdr:colOff>693420</xdr:colOff>
          <xdr:row>17</xdr:row>
          <xdr:rowOff>182880</xdr:rowOff>
        </xdr:to>
        <xdr:sp macro="" textlink="">
          <xdr:nvSpPr>
            <xdr:cNvPr id="10268" name="Scroll Bar 28" hidden="1">
              <a:extLst>
                <a:ext uri="{63B3BB69-23CF-44E3-9099-C40C66FF867C}">
                  <a14:compatExt spid="_x0000_s1026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17</xdr:col>
      <xdr:colOff>38101</xdr:colOff>
      <xdr:row>27</xdr:row>
      <xdr:rowOff>19049</xdr:rowOff>
    </xdr:from>
    <xdr:to>
      <xdr:col>17</xdr:col>
      <xdr:colOff>581025</xdr:colOff>
      <xdr:row>27</xdr:row>
      <xdr:rowOff>114300</xdr:rowOff>
    </xdr:to>
    <xdr:sp macro="" textlink="">
      <xdr:nvSpPr>
        <xdr:cNvPr id="2" name="Arrow: Right 1">
          <a:extLst>
            <a:ext uri="{FF2B5EF4-FFF2-40B4-BE49-F238E27FC236}">
              <a16:creationId xmlns:a16="http://schemas.microsoft.com/office/drawing/2014/main" xmlns="" id="{00000000-0008-0000-0200-000002000000}"/>
            </a:ext>
          </a:extLst>
        </xdr:cNvPr>
        <xdr:cNvSpPr/>
      </xdr:nvSpPr>
      <xdr:spPr bwMode="auto">
        <a:xfrm>
          <a:off x="4171951" y="4571999"/>
          <a:ext cx="257174" cy="95251"/>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GB" sz="1100"/>
        </a:p>
      </xdr:txBody>
    </xdr:sp>
    <xdr:clientData/>
  </xdr:twoCellAnchor>
  <xdr:twoCellAnchor>
    <xdr:from>
      <xdr:col>17</xdr:col>
      <xdr:colOff>57151</xdr:colOff>
      <xdr:row>26</xdr:row>
      <xdr:rowOff>47624</xdr:rowOff>
    </xdr:from>
    <xdr:to>
      <xdr:col>17</xdr:col>
      <xdr:colOff>600075</xdr:colOff>
      <xdr:row>26</xdr:row>
      <xdr:rowOff>142875</xdr:rowOff>
    </xdr:to>
    <xdr:sp macro="" textlink="">
      <xdr:nvSpPr>
        <xdr:cNvPr id="3" name="Arrow: Right 2">
          <a:extLst>
            <a:ext uri="{FF2B5EF4-FFF2-40B4-BE49-F238E27FC236}">
              <a16:creationId xmlns:a16="http://schemas.microsoft.com/office/drawing/2014/main" xmlns="" id="{00000000-0008-0000-0200-000003000000}"/>
            </a:ext>
          </a:extLst>
        </xdr:cNvPr>
        <xdr:cNvSpPr/>
      </xdr:nvSpPr>
      <xdr:spPr bwMode="auto">
        <a:xfrm>
          <a:off x="4191001" y="4438649"/>
          <a:ext cx="238124" cy="95251"/>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j_vandenbosch_indicator-larcier_be/Documents/Excel-tools/Auto/2020/Fiscale%20aftrekbaarheid%20autokosten%20-%20nieuwe%20regels%20vanaf%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1"/>
      <sheetName val="calc"/>
    </sheetNames>
    <sheetDataSet>
      <sheetData sheetId="0" refreshError="1"/>
      <sheetData sheetId="1">
        <row r="8">
          <cell r="D8">
            <v>0</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autoPageBreaks="0" fitToPage="1"/>
  </sheetPr>
  <dimension ref="A1:AQ46"/>
  <sheetViews>
    <sheetView showGridLines="0" showRowColHeaders="0" tabSelected="1" workbookViewId="0"/>
  </sheetViews>
  <sheetFormatPr baseColWidth="10" defaultColWidth="5.75" defaultRowHeight="20.100000000000001" customHeight="1" x14ac:dyDescent="0.2"/>
  <cols>
    <col min="1" max="1" width="5.75" style="2" customWidth="1"/>
    <col min="2" max="2" width="2.75" style="2" customWidth="1"/>
    <col min="3" max="3" width="4.25" style="2" customWidth="1"/>
    <col min="4" max="4" width="7.125" style="2" customWidth="1"/>
    <col min="5" max="16" width="5.75" style="2" customWidth="1"/>
    <col min="17" max="17" width="8.875" style="2" customWidth="1"/>
    <col min="18" max="18" width="8.25" style="2" customWidth="1"/>
    <col min="19" max="19" width="2.75" style="2" customWidth="1"/>
    <col min="20" max="23" width="5.75" style="2" customWidth="1"/>
    <col min="24" max="24" width="7.375" style="2" bestFit="1" customWidth="1"/>
    <col min="25" max="27" width="5.75" style="2" customWidth="1"/>
    <col min="28" max="28" width="8.375" style="2" customWidth="1"/>
    <col min="29" max="16384" width="5.75" style="2"/>
  </cols>
  <sheetData>
    <row r="1" spans="1:43" ht="20.100000000000001"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3" ht="20.100000000000001" customHeight="1" x14ac:dyDescent="0.2">
      <c r="A2" s="1"/>
      <c r="B2"/>
      <c r="C2"/>
      <c r="D2"/>
      <c r="E2"/>
      <c r="F2"/>
      <c r="G2"/>
      <c r="H2"/>
      <c r="I2"/>
      <c r="J2"/>
      <c r="K2"/>
      <c r="L2"/>
      <c r="M2"/>
      <c r="N2"/>
      <c r="O2"/>
      <c r="P2"/>
      <c r="Q2"/>
      <c r="R2"/>
      <c r="S2"/>
      <c r="T2" s="1"/>
      <c r="U2" s="1"/>
      <c r="V2" s="1"/>
      <c r="W2" s="1"/>
      <c r="X2" s="1"/>
      <c r="Y2" s="1"/>
      <c r="Z2" s="1"/>
      <c r="AA2" s="1"/>
      <c r="AB2" s="1"/>
      <c r="AC2" s="1"/>
      <c r="AD2" s="1"/>
      <c r="AE2" s="1"/>
      <c r="AF2" s="1"/>
      <c r="AG2" s="1"/>
      <c r="AH2" s="1"/>
      <c r="AI2" s="1"/>
      <c r="AJ2" s="1"/>
      <c r="AK2" s="1"/>
      <c r="AL2" s="1"/>
      <c r="AM2" s="1"/>
      <c r="AN2" s="1"/>
      <c r="AO2" s="1"/>
      <c r="AP2" s="1"/>
      <c r="AQ2" s="1"/>
    </row>
    <row r="3" spans="1:43" ht="120" customHeight="1" x14ac:dyDescent="0.2">
      <c r="A3" s="1"/>
      <c r="B3"/>
      <c r="C3"/>
      <c r="D3"/>
      <c r="E3"/>
      <c r="F3"/>
      <c r="G3"/>
      <c r="H3"/>
      <c r="I3"/>
      <c r="J3"/>
      <c r="K3"/>
      <c r="L3"/>
      <c r="M3"/>
      <c r="N3"/>
      <c r="O3"/>
      <c r="P3"/>
      <c r="Q3"/>
      <c r="R3"/>
      <c r="S3"/>
      <c r="T3" s="1"/>
      <c r="U3" s="1"/>
      <c r="V3" s="1"/>
      <c r="W3" s="1"/>
      <c r="X3" s="1"/>
      <c r="Y3" s="1"/>
      <c r="Z3" s="1"/>
      <c r="AA3" s="1"/>
      <c r="AB3" s="1"/>
      <c r="AC3" s="1"/>
      <c r="AD3" s="1"/>
      <c r="AE3" s="1"/>
      <c r="AF3" s="1"/>
      <c r="AG3" s="1"/>
      <c r="AH3" s="1"/>
      <c r="AI3" s="1"/>
      <c r="AJ3" s="1"/>
      <c r="AK3" s="1"/>
      <c r="AL3" s="1"/>
      <c r="AM3" s="1"/>
      <c r="AN3" s="1"/>
      <c r="AO3" s="1"/>
      <c r="AP3" s="1"/>
      <c r="AQ3" s="1"/>
    </row>
    <row r="4" spans="1:43" ht="20.100000000000001" customHeight="1" x14ac:dyDescent="0.2">
      <c r="A4" s="1"/>
      <c r="B4"/>
      <c r="C4" s="96" t="s">
        <v>36</v>
      </c>
      <c r="D4"/>
      <c r="E4"/>
      <c r="F4"/>
      <c r="G4"/>
      <c r="H4"/>
      <c r="I4"/>
      <c r="J4"/>
      <c r="K4"/>
      <c r="L4"/>
      <c r="M4" s="49"/>
      <c r="N4" s="49"/>
      <c r="O4" s="49"/>
      <c r="P4" s="49"/>
      <c r="Q4"/>
      <c r="R4" s="48"/>
      <c r="S4"/>
      <c r="T4" s="1"/>
      <c r="U4" s="1"/>
      <c r="V4" s="1"/>
      <c r="W4" s="1"/>
      <c r="X4" s="1"/>
      <c r="Y4" s="1"/>
      <c r="Z4" s="1"/>
      <c r="AA4" s="1"/>
      <c r="AB4" s="1"/>
      <c r="AC4" s="1"/>
      <c r="AD4" s="1"/>
      <c r="AE4" s="1"/>
      <c r="AF4" s="1"/>
      <c r="AG4" s="1"/>
      <c r="AH4" s="1"/>
      <c r="AI4" s="1"/>
      <c r="AJ4" s="1"/>
      <c r="AK4" s="1"/>
      <c r="AL4" s="1"/>
      <c r="AM4" s="1"/>
      <c r="AN4" s="1"/>
      <c r="AO4" s="1"/>
      <c r="AP4" s="1"/>
      <c r="AQ4" s="1"/>
    </row>
    <row r="5" spans="1:43" ht="20.100000000000001" customHeight="1" x14ac:dyDescent="0.2">
      <c r="A5" s="1"/>
      <c r="B5"/>
      <c r="C5"/>
      <c r="D5"/>
      <c r="E5"/>
      <c r="F5"/>
      <c r="G5"/>
      <c r="H5"/>
      <c r="I5"/>
      <c r="J5"/>
      <c r="K5"/>
      <c r="L5"/>
      <c r="M5"/>
      <c r="N5"/>
      <c r="O5"/>
      <c r="P5"/>
      <c r="Q5"/>
      <c r="R5"/>
      <c r="S5"/>
      <c r="T5" s="1"/>
      <c r="U5" s="1"/>
      <c r="V5" s="1"/>
      <c r="W5" s="1"/>
      <c r="X5" s="1"/>
      <c r="Y5" s="1"/>
      <c r="Z5" s="1"/>
      <c r="AA5" s="1"/>
      <c r="AB5" s="1"/>
      <c r="AC5" s="1"/>
      <c r="AD5" s="1"/>
      <c r="AE5" s="1"/>
      <c r="AF5" s="1"/>
      <c r="AG5" s="1"/>
      <c r="AH5" s="1"/>
      <c r="AI5" s="1"/>
      <c r="AJ5" s="1"/>
      <c r="AK5" s="1"/>
      <c r="AL5" s="1"/>
      <c r="AM5" s="1"/>
      <c r="AN5" s="1"/>
      <c r="AO5" s="1"/>
      <c r="AP5" s="1"/>
      <c r="AQ5" s="1"/>
    </row>
    <row r="6" spans="1:43" ht="20.100000000000001" customHeight="1" x14ac:dyDescent="0.2">
      <c r="A6" s="1"/>
      <c r="B6"/>
      <c r="C6" s="3"/>
      <c r="D6" s="102" t="s">
        <v>40</v>
      </c>
      <c r="E6" s="103"/>
      <c r="F6" s="103"/>
      <c r="G6" s="103"/>
      <c r="H6" s="103"/>
      <c r="I6" s="103"/>
      <c r="J6" s="103"/>
      <c r="K6" s="103"/>
      <c r="L6" s="103"/>
      <c r="M6" s="103"/>
      <c r="N6" s="103"/>
      <c r="O6" s="103"/>
      <c r="P6" s="103"/>
      <c r="Q6" s="103"/>
      <c r="R6" s="103"/>
      <c r="S6"/>
      <c r="T6" s="1"/>
      <c r="U6" s="1"/>
      <c r="V6" s="1"/>
      <c r="W6" s="1"/>
      <c r="X6" s="1"/>
      <c r="Y6" s="1"/>
      <c r="Z6" s="1"/>
      <c r="AA6" s="1"/>
      <c r="AB6" s="1"/>
      <c r="AC6" s="1"/>
      <c r="AD6" s="1"/>
      <c r="AE6" s="1"/>
      <c r="AF6" s="1"/>
      <c r="AG6" s="1"/>
      <c r="AH6" s="1"/>
      <c r="AI6" s="1"/>
      <c r="AJ6" s="1"/>
      <c r="AK6" s="1"/>
      <c r="AL6" s="1"/>
      <c r="AM6" s="1"/>
      <c r="AN6" s="1"/>
      <c r="AO6" s="1"/>
      <c r="AP6" s="1"/>
      <c r="AQ6" s="1"/>
    </row>
    <row r="7" spans="1:43" ht="20.100000000000001" customHeight="1" x14ac:dyDescent="0.2">
      <c r="A7" s="1"/>
      <c r="B7"/>
      <c r="C7"/>
      <c r="D7"/>
      <c r="E7"/>
      <c r="F7"/>
      <c r="G7"/>
      <c r="H7"/>
      <c r="I7"/>
      <c r="J7"/>
      <c r="K7"/>
      <c r="L7"/>
      <c r="M7"/>
      <c r="N7"/>
      <c r="O7"/>
      <c r="P7"/>
      <c r="Q7"/>
      <c r="R7"/>
      <c r="S7"/>
      <c r="T7" s="1"/>
      <c r="U7" s="1"/>
      <c r="V7" s="1"/>
      <c r="W7" s="1"/>
      <c r="X7" s="1"/>
      <c r="Y7" s="1"/>
      <c r="Z7" s="1"/>
      <c r="AA7" s="1"/>
      <c r="AB7" s="1"/>
      <c r="AC7" s="1"/>
      <c r="AD7" s="1"/>
      <c r="AE7" s="1"/>
      <c r="AF7" s="1"/>
      <c r="AG7" s="1"/>
      <c r="AH7" s="1"/>
      <c r="AI7" s="1"/>
      <c r="AJ7" s="1"/>
      <c r="AK7" s="1"/>
      <c r="AL7" s="1"/>
      <c r="AM7" s="1"/>
      <c r="AN7" s="1"/>
      <c r="AO7" s="1"/>
      <c r="AP7" s="1"/>
      <c r="AQ7" s="1"/>
    </row>
    <row r="8" spans="1:43" ht="20.100000000000001" customHeight="1" x14ac:dyDescent="0.2">
      <c r="A8" s="1"/>
      <c r="B8"/>
      <c r="C8"/>
      <c r="D8"/>
      <c r="E8"/>
      <c r="F8"/>
      <c r="G8"/>
      <c r="H8"/>
      <c r="I8"/>
      <c r="J8"/>
      <c r="K8"/>
      <c r="L8"/>
      <c r="M8"/>
      <c r="N8"/>
      <c r="O8"/>
      <c r="P8"/>
      <c r="Q8"/>
      <c r="R8"/>
      <c r="S8"/>
      <c r="T8" s="1"/>
      <c r="U8" s="1"/>
      <c r="V8" s="1"/>
      <c r="W8" s="1"/>
      <c r="X8" s="1"/>
      <c r="Y8" s="1"/>
      <c r="Z8" s="1"/>
      <c r="AA8" s="1"/>
      <c r="AB8" s="1"/>
      <c r="AC8" s="1"/>
      <c r="AD8" s="1"/>
      <c r="AE8" s="1"/>
      <c r="AF8" s="1"/>
      <c r="AG8" s="1"/>
      <c r="AH8" s="1"/>
      <c r="AI8" s="1"/>
      <c r="AJ8" s="1"/>
      <c r="AK8" s="1"/>
      <c r="AL8" s="1"/>
      <c r="AM8" s="1"/>
      <c r="AN8" s="1"/>
      <c r="AO8" s="1"/>
      <c r="AP8" s="1"/>
      <c r="AQ8" s="1"/>
    </row>
    <row r="9" spans="1:43" ht="20.100000000000001" customHeight="1" x14ac:dyDescent="0.2">
      <c r="A9" s="1"/>
      <c r="B9"/>
      <c r="C9"/>
      <c r="D9"/>
      <c r="E9"/>
      <c r="F9"/>
      <c r="G9"/>
      <c r="H9"/>
      <c r="I9"/>
      <c r="J9"/>
      <c r="K9"/>
      <c r="L9"/>
      <c r="M9"/>
      <c r="N9"/>
      <c r="O9"/>
      <c r="P9"/>
      <c r="Q9"/>
      <c r="R9"/>
      <c r="S9"/>
      <c r="T9" s="1"/>
      <c r="U9" s="1"/>
      <c r="V9" s="1"/>
      <c r="W9" s="1"/>
      <c r="X9" s="1"/>
      <c r="Y9" s="1"/>
      <c r="Z9" s="1"/>
      <c r="AA9" s="1"/>
      <c r="AB9" s="1"/>
      <c r="AC9" s="1"/>
      <c r="AD9" s="1"/>
      <c r="AE9" s="1"/>
      <c r="AF9" s="1"/>
      <c r="AG9" s="1"/>
      <c r="AH9" s="1"/>
      <c r="AI9" s="1"/>
      <c r="AJ9" s="1"/>
      <c r="AK9" s="1"/>
      <c r="AL9" s="1"/>
      <c r="AM9" s="1"/>
      <c r="AN9" s="1"/>
      <c r="AO9" s="1"/>
      <c r="AP9" s="1"/>
      <c r="AQ9" s="1"/>
    </row>
    <row r="10" spans="1:43" ht="20.100000000000001" customHeight="1" x14ac:dyDescent="0.2">
      <c r="A10" s="1"/>
      <c r="B10"/>
      <c r="C10"/>
      <c r="D10"/>
      <c r="E10"/>
      <c r="F10"/>
      <c r="G10"/>
      <c r="H10"/>
      <c r="I10"/>
      <c r="J10"/>
      <c r="K10"/>
      <c r="L10"/>
      <c r="M10"/>
      <c r="N10"/>
      <c r="O10"/>
      <c r="P10"/>
      <c r="Q10"/>
      <c r="R10"/>
      <c r="S10"/>
      <c r="T10" s="1"/>
      <c r="U10" s="1"/>
      <c r="V10" s="1"/>
      <c r="W10" s="1"/>
      <c r="X10" s="1"/>
      <c r="Y10" s="1"/>
      <c r="Z10" s="1"/>
      <c r="AA10" s="1"/>
      <c r="AB10" s="1"/>
      <c r="AC10" s="1"/>
      <c r="AD10" s="1"/>
      <c r="AE10" s="1"/>
      <c r="AF10" s="1"/>
      <c r="AG10" s="1"/>
      <c r="AH10" s="1"/>
      <c r="AI10" s="1"/>
      <c r="AJ10" s="1"/>
      <c r="AK10" s="1"/>
      <c r="AL10" s="1"/>
      <c r="AM10" s="1"/>
      <c r="AN10" s="1"/>
      <c r="AO10" s="1"/>
      <c r="AP10" s="1"/>
      <c r="AQ10" s="1"/>
    </row>
    <row r="11" spans="1:43" ht="20.100000000000001" customHeight="1" x14ac:dyDescent="0.2">
      <c r="A11" s="1"/>
      <c r="B11"/>
      <c r="C11"/>
      <c r="D11"/>
      <c r="E11"/>
      <c r="F11"/>
      <c r="G11"/>
      <c r="H11"/>
      <c r="I11"/>
      <c r="J11"/>
      <c r="K11"/>
      <c r="L11"/>
      <c r="M11"/>
      <c r="N11"/>
      <c r="O11"/>
      <c r="P11"/>
      <c r="Q11"/>
      <c r="R11"/>
      <c r="S11"/>
      <c r="T11" s="1"/>
      <c r="U11" s="1"/>
      <c r="V11" s="1"/>
      <c r="W11" s="1"/>
      <c r="X11" s="1"/>
      <c r="Y11" s="1"/>
      <c r="Z11" s="1"/>
      <c r="AA11" s="1"/>
      <c r="AB11" s="1"/>
      <c r="AC11" s="1"/>
      <c r="AD11" s="1"/>
      <c r="AE11" s="1"/>
      <c r="AF11" s="1"/>
      <c r="AG11" s="1"/>
      <c r="AH11" s="1"/>
      <c r="AI11" s="1"/>
      <c r="AJ11" s="1"/>
      <c r="AK11" s="1"/>
      <c r="AL11" s="1"/>
      <c r="AM11" s="1"/>
      <c r="AN11" s="1"/>
      <c r="AO11" s="1"/>
      <c r="AP11" s="1"/>
      <c r="AQ11" s="1"/>
    </row>
    <row r="12" spans="1:43" ht="20.100000000000001" customHeight="1" x14ac:dyDescent="0.2">
      <c r="A12" s="1"/>
      <c r="B12"/>
      <c r="C12"/>
      <c r="D12"/>
      <c r="E12"/>
      <c r="F12"/>
      <c r="G12"/>
      <c r="H12"/>
      <c r="I12"/>
      <c r="J12"/>
      <c r="K12"/>
      <c r="L12"/>
      <c r="M12"/>
      <c r="N12"/>
      <c r="O12"/>
      <c r="P12"/>
      <c r="Q12"/>
      <c r="R12"/>
      <c r="S12"/>
      <c r="T12" s="1"/>
      <c r="U12" s="1"/>
      <c r="V12" s="1"/>
      <c r="W12" s="1"/>
      <c r="X12" s="1"/>
      <c r="Y12" s="1"/>
      <c r="Z12" s="1"/>
      <c r="AA12" s="1"/>
      <c r="AB12" s="1"/>
      <c r="AC12" s="1"/>
      <c r="AD12" s="1"/>
      <c r="AE12" s="1"/>
      <c r="AF12" s="1"/>
      <c r="AG12" s="1"/>
      <c r="AH12" s="1"/>
      <c r="AI12" s="1"/>
      <c r="AJ12" s="1"/>
      <c r="AK12" s="1"/>
      <c r="AL12" s="1"/>
      <c r="AM12" s="1"/>
      <c r="AN12" s="1"/>
      <c r="AO12" s="1"/>
      <c r="AP12" s="1"/>
      <c r="AQ12" s="1"/>
    </row>
    <row r="13" spans="1:43" ht="20.100000000000001" customHeight="1" x14ac:dyDescent="0.2">
      <c r="A13" s="1"/>
      <c r="B13"/>
      <c r="C13"/>
      <c r="D13"/>
      <c r="E13"/>
      <c r="F13"/>
      <c r="G13"/>
      <c r="H13"/>
      <c r="I13"/>
      <c r="J13"/>
      <c r="K13"/>
      <c r="L13"/>
      <c r="M13"/>
      <c r="N13"/>
      <c r="O13"/>
      <c r="P13"/>
      <c r="Q13"/>
      <c r="R13"/>
      <c r="S13"/>
      <c r="T13" s="1"/>
      <c r="U13" s="1"/>
      <c r="V13" s="1"/>
      <c r="W13" s="1"/>
      <c r="X13" s="1"/>
      <c r="Y13" s="1"/>
      <c r="Z13" s="1"/>
      <c r="AA13" s="1"/>
      <c r="AB13" s="1"/>
      <c r="AC13" s="1"/>
      <c r="AD13" s="1"/>
      <c r="AE13" s="1"/>
      <c r="AF13" s="1"/>
      <c r="AG13" s="1"/>
      <c r="AH13" s="1"/>
      <c r="AI13" s="1"/>
      <c r="AJ13" s="1"/>
      <c r="AK13" s="1"/>
      <c r="AL13" s="1"/>
      <c r="AM13" s="1"/>
      <c r="AN13" s="1"/>
      <c r="AO13" s="1"/>
      <c r="AP13" s="1"/>
      <c r="AQ13" s="1"/>
    </row>
    <row r="14" spans="1:43" ht="20.100000000000001" customHeight="1" x14ac:dyDescent="0.2">
      <c r="A14" s="1"/>
      <c r="B14"/>
      <c r="C14" s="4"/>
      <c r="D14" s="97" t="s">
        <v>37</v>
      </c>
      <c r="E14"/>
      <c r="F14"/>
      <c r="G14"/>
      <c r="H14"/>
      <c r="I14"/>
      <c r="J14"/>
      <c r="K14"/>
      <c r="L14"/>
      <c r="M14"/>
      <c r="N14"/>
      <c r="O14"/>
      <c r="P14"/>
      <c r="Q14"/>
      <c r="R14"/>
      <c r="S14"/>
      <c r="T14" s="1"/>
      <c r="U14" s="1"/>
      <c r="V14" s="1"/>
      <c r="W14" s="1"/>
      <c r="X14" s="1"/>
      <c r="Y14" s="1"/>
      <c r="Z14" s="1"/>
      <c r="AA14" s="1"/>
      <c r="AB14" s="1"/>
      <c r="AC14" s="1"/>
      <c r="AD14" s="1"/>
      <c r="AE14" s="1"/>
      <c r="AF14" s="1"/>
      <c r="AG14" s="1"/>
      <c r="AH14" s="1"/>
      <c r="AI14" s="1"/>
      <c r="AJ14" s="1"/>
      <c r="AK14" s="1"/>
      <c r="AL14" s="1"/>
      <c r="AM14" s="1"/>
      <c r="AN14" s="1"/>
      <c r="AO14" s="1"/>
      <c r="AP14" s="1"/>
      <c r="AQ14" s="1"/>
    </row>
    <row r="15" spans="1:43" ht="20.100000000000001" customHeight="1" x14ac:dyDescent="0.2">
      <c r="A15" s="1"/>
      <c r="B15"/>
      <c r="C15" s="5"/>
      <c r="D15"/>
      <c r="E15"/>
      <c r="F15"/>
      <c r="G15"/>
      <c r="H15"/>
      <c r="I15"/>
      <c r="J15"/>
      <c r="K15"/>
      <c r="L15"/>
      <c r="M15"/>
      <c r="N15"/>
      <c r="O15"/>
      <c r="P15"/>
      <c r="Q15"/>
      <c r="R15"/>
      <c r="S15"/>
      <c r="T15" s="1"/>
      <c r="U15" s="1"/>
      <c r="V15" s="1"/>
      <c r="W15" s="1"/>
      <c r="X15" s="1"/>
      <c r="Y15" s="1"/>
      <c r="Z15" s="1"/>
      <c r="AA15" s="1"/>
      <c r="AB15" s="1"/>
      <c r="AC15" s="1"/>
      <c r="AD15" s="1"/>
      <c r="AE15" s="1"/>
      <c r="AF15" s="1"/>
      <c r="AG15" s="1"/>
      <c r="AH15" s="1"/>
      <c r="AI15" s="1"/>
      <c r="AJ15" s="1"/>
      <c r="AK15" s="1"/>
      <c r="AL15" s="1"/>
      <c r="AM15" s="1"/>
      <c r="AN15" s="1"/>
      <c r="AO15" s="1"/>
      <c r="AP15" s="1"/>
      <c r="AQ15" s="1"/>
    </row>
    <row r="16" spans="1:43" ht="20.100000000000001" customHeight="1" x14ac:dyDescent="0.2">
      <c r="A16" s="1"/>
      <c r="B16"/>
      <c r="C16"/>
      <c r="D16"/>
      <c r="E16"/>
      <c r="F16"/>
      <c r="G16"/>
      <c r="H16"/>
      <c r="I16"/>
      <c r="J16"/>
      <c r="K16"/>
      <c r="L16"/>
      <c r="M16"/>
      <c r="N16"/>
      <c r="O16"/>
      <c r="P16"/>
      <c r="Q16"/>
      <c r="R16"/>
      <c r="S16"/>
      <c r="T16" s="1"/>
      <c r="U16" s="1"/>
      <c r="V16" s="1"/>
      <c r="W16" s="1"/>
      <c r="X16" s="1"/>
      <c r="Y16" s="1"/>
      <c r="Z16" s="1"/>
      <c r="AA16" s="1"/>
      <c r="AB16" s="1"/>
      <c r="AC16" s="1"/>
      <c r="AD16" s="1"/>
      <c r="AE16" s="1"/>
      <c r="AF16" s="1"/>
      <c r="AG16" s="1"/>
      <c r="AH16" s="1"/>
      <c r="AI16" s="1"/>
      <c r="AJ16" s="1"/>
      <c r="AK16" s="1"/>
      <c r="AL16" s="1"/>
      <c r="AM16" s="1"/>
      <c r="AN16" s="1"/>
      <c r="AO16" s="1"/>
      <c r="AP16" s="1"/>
      <c r="AQ16" s="1"/>
    </row>
    <row r="17" spans="1:43" ht="20.100000000000001" customHeight="1" x14ac:dyDescent="0.2">
      <c r="A17" s="1"/>
      <c r="B17"/>
      <c r="C17"/>
      <c r="D17"/>
      <c r="E17"/>
      <c r="F17"/>
      <c r="G17"/>
      <c r="H17"/>
      <c r="I17"/>
      <c r="J17"/>
      <c r="K17"/>
      <c r="L17"/>
      <c r="M17"/>
      <c r="N17"/>
      <c r="O17"/>
      <c r="P17"/>
      <c r="Q17"/>
      <c r="R17"/>
      <c r="S17"/>
      <c r="T17" s="1"/>
      <c r="U17" s="1"/>
      <c r="V17" s="1"/>
      <c r="W17" s="1"/>
      <c r="X17" s="1"/>
      <c r="Y17" s="1"/>
      <c r="Z17" s="1"/>
      <c r="AA17" s="1"/>
      <c r="AB17" s="1"/>
      <c r="AC17" s="1"/>
      <c r="AD17" s="1"/>
      <c r="AE17" s="1"/>
      <c r="AF17" s="1"/>
      <c r="AG17" s="1"/>
      <c r="AH17" s="1"/>
      <c r="AI17" s="1"/>
      <c r="AJ17" s="1"/>
      <c r="AK17" s="1"/>
      <c r="AL17" s="1"/>
      <c r="AM17" s="1"/>
      <c r="AN17" s="1"/>
      <c r="AO17" s="1"/>
      <c r="AP17" s="1"/>
      <c r="AQ17" s="1"/>
    </row>
    <row r="18" spans="1:43" ht="20.100000000000001" customHeight="1" x14ac:dyDescent="0.2">
      <c r="A18" s="1"/>
      <c r="B18"/>
      <c r="C18"/>
      <c r="D18"/>
      <c r="E18"/>
      <c r="F18"/>
      <c r="G18"/>
      <c r="H18"/>
      <c r="I18"/>
      <c r="J18"/>
      <c r="K18"/>
      <c r="L18"/>
      <c r="M18"/>
      <c r="N18"/>
      <c r="O18"/>
      <c r="P18" s="99" t="s">
        <v>38</v>
      </c>
      <c r="Q18" s="99"/>
      <c r="R18"/>
      <c r="S18"/>
      <c r="T18" s="1"/>
      <c r="U18" s="1"/>
      <c r="V18" s="1"/>
      <c r="W18" s="1"/>
      <c r="X18" s="1"/>
      <c r="Y18" s="1"/>
      <c r="Z18" s="1"/>
      <c r="AA18" s="1"/>
      <c r="AB18" s="1"/>
      <c r="AC18" s="1"/>
      <c r="AD18" s="1"/>
      <c r="AE18" s="1"/>
      <c r="AF18" s="1"/>
      <c r="AG18" s="1"/>
      <c r="AH18" s="1"/>
      <c r="AI18" s="1"/>
      <c r="AJ18" s="1"/>
      <c r="AK18" s="1"/>
      <c r="AL18" s="1"/>
      <c r="AM18" s="1"/>
      <c r="AN18" s="1"/>
      <c r="AO18" s="1"/>
      <c r="AP18" s="1"/>
      <c r="AQ18" s="1"/>
    </row>
    <row r="19" spans="1:43" ht="20.100000000000001" customHeight="1" x14ac:dyDescent="0.2">
      <c r="A19" s="1"/>
      <c r="B19"/>
      <c r="C19"/>
      <c r="D19"/>
      <c r="E19"/>
      <c r="F19"/>
      <c r="G19"/>
      <c r="H19"/>
      <c r="I19"/>
      <c r="J19"/>
      <c r="K19"/>
      <c r="L19"/>
      <c r="M19"/>
      <c r="N19"/>
      <c r="O19"/>
      <c r="P19"/>
      <c r="Q19"/>
      <c r="R19"/>
      <c r="S19"/>
      <c r="T19" s="1"/>
      <c r="U19" s="1"/>
      <c r="V19" s="1"/>
      <c r="W19" s="1"/>
      <c r="X19" s="1"/>
      <c r="Y19" s="1"/>
      <c r="Z19" s="1"/>
      <c r="AA19" s="1"/>
      <c r="AB19" s="1"/>
      <c r="AC19" s="1"/>
      <c r="AD19" s="1"/>
      <c r="AE19" s="1"/>
      <c r="AF19" s="1"/>
      <c r="AG19" s="1"/>
      <c r="AH19" s="1"/>
      <c r="AI19" s="1"/>
      <c r="AJ19" s="1"/>
      <c r="AK19" s="1"/>
      <c r="AL19" s="1"/>
      <c r="AM19" s="1"/>
      <c r="AN19" s="1"/>
      <c r="AO19" s="1"/>
      <c r="AP19" s="1"/>
      <c r="AQ19" s="1"/>
    </row>
    <row r="20" spans="1:43" ht="20.100000000000001" customHeight="1" x14ac:dyDescent="0.2">
      <c r="A20" s="1"/>
      <c r="B20"/>
      <c r="C20"/>
      <c r="D20"/>
      <c r="E20"/>
      <c r="F20"/>
      <c r="G20"/>
      <c r="H20"/>
      <c r="I20"/>
      <c r="J20"/>
      <c r="K20"/>
      <c r="L20"/>
      <c r="M20"/>
      <c r="N20"/>
      <c r="O20"/>
      <c r="P20"/>
      <c r="Q20"/>
      <c r="R20"/>
      <c r="S20"/>
      <c r="T20" s="1"/>
      <c r="U20" s="1"/>
      <c r="V20" s="1"/>
      <c r="W20" s="1"/>
      <c r="X20" s="1"/>
      <c r="Y20" s="1"/>
      <c r="Z20" s="1"/>
      <c r="AA20" s="1"/>
      <c r="AB20" s="1"/>
      <c r="AC20" s="1"/>
      <c r="AD20" s="1"/>
      <c r="AE20" s="1"/>
      <c r="AF20" s="1"/>
      <c r="AG20" s="1"/>
      <c r="AH20" s="1"/>
      <c r="AI20" s="1"/>
      <c r="AJ20" s="1"/>
      <c r="AK20" s="1"/>
      <c r="AL20" s="1"/>
      <c r="AM20" s="1"/>
      <c r="AN20" s="1"/>
      <c r="AO20" s="1"/>
      <c r="AP20" s="1"/>
      <c r="AQ20" s="1"/>
    </row>
    <row r="21" spans="1:43" ht="20.100000000000001" customHeight="1" x14ac:dyDescent="0.2">
      <c r="A21" s="1"/>
      <c r="B21"/>
      <c r="C21"/>
      <c r="D21"/>
      <c r="E21"/>
      <c r="F21"/>
      <c r="G21"/>
      <c r="H21"/>
      <c r="I21"/>
      <c r="J21"/>
      <c r="K21"/>
      <c r="L21"/>
      <c r="M21"/>
      <c r="N21"/>
      <c r="O21"/>
      <c r="P21"/>
      <c r="Q21"/>
      <c r="R21"/>
      <c r="S21"/>
      <c r="T21" s="1"/>
      <c r="U21" s="1"/>
      <c r="V21" s="1"/>
      <c r="W21" s="1"/>
      <c r="X21" s="1"/>
      <c r="Y21" s="1"/>
      <c r="Z21" s="1"/>
      <c r="AA21" s="1"/>
      <c r="AB21" s="1"/>
      <c r="AC21" s="1"/>
      <c r="AD21" s="1"/>
      <c r="AE21" s="1"/>
      <c r="AF21" s="1"/>
      <c r="AG21" s="1"/>
      <c r="AH21" s="1"/>
      <c r="AI21" s="1"/>
      <c r="AJ21" s="1"/>
      <c r="AK21" s="1"/>
      <c r="AL21" s="1"/>
      <c r="AM21" s="1"/>
      <c r="AN21" s="1"/>
      <c r="AO21" s="1"/>
      <c r="AP21" s="1"/>
      <c r="AQ21" s="1"/>
    </row>
    <row r="22" spans="1:43" ht="20.100000000000001" customHeight="1" x14ac:dyDescent="0.2">
      <c r="A22" s="1"/>
      <c r="B22"/>
      <c r="C22" s="65"/>
      <c r="D22" s="65"/>
      <c r="E22" s="65"/>
      <c r="F22" s="65"/>
      <c r="G22" s="65"/>
      <c r="H22" s="65"/>
      <c r="I22" s="65"/>
      <c r="J22" s="65"/>
      <c r="K22" s="65"/>
      <c r="L22" s="65"/>
      <c r="M22" s="65"/>
      <c r="N22" s="65"/>
      <c r="O22" s="65"/>
      <c r="P22" s="65"/>
      <c r="Q22" s="65"/>
      <c r="R22" s="65"/>
      <c r="S22"/>
      <c r="T22" s="1"/>
      <c r="U22" s="1"/>
      <c r="V22" s="1"/>
      <c r="W22" s="1"/>
      <c r="X22" s="1"/>
      <c r="Y22" s="1"/>
      <c r="Z22" s="1"/>
      <c r="AA22" s="1"/>
      <c r="AB22" s="1"/>
      <c r="AC22" s="1"/>
      <c r="AD22" s="1"/>
      <c r="AE22" s="1"/>
      <c r="AF22" s="1"/>
      <c r="AG22" s="1"/>
      <c r="AH22" s="1"/>
      <c r="AI22" s="1"/>
      <c r="AJ22" s="1"/>
      <c r="AK22" s="1"/>
      <c r="AL22" s="1"/>
      <c r="AM22" s="1"/>
      <c r="AN22" s="1"/>
      <c r="AO22" s="1"/>
      <c r="AP22" s="1"/>
      <c r="AQ22" s="1"/>
    </row>
    <row r="23" spans="1:43" ht="20.100000000000001" customHeight="1" x14ac:dyDescent="0.2">
      <c r="A23" s="1"/>
      <c r="B23"/>
      <c r="C23" s="104" t="s">
        <v>39</v>
      </c>
      <c r="D23" s="104"/>
      <c r="E23" s="104"/>
      <c r="F23" s="104"/>
      <c r="G23" s="104"/>
      <c r="H23" s="104"/>
      <c r="I23" s="104"/>
      <c r="J23" s="104"/>
      <c r="K23" s="104"/>
      <c r="L23" s="104"/>
      <c r="M23" s="104"/>
      <c r="N23" s="104"/>
      <c r="O23" s="104"/>
      <c r="P23" s="100" t="s">
        <v>14</v>
      </c>
      <c r="Q23" s="101"/>
      <c r="R23" s="66"/>
      <c r="S23"/>
      <c r="T23" s="1"/>
      <c r="U23" s="1"/>
      <c r="V23" s="1"/>
      <c r="W23" s="1"/>
      <c r="X23" s="1"/>
      <c r="Y23" s="1"/>
      <c r="Z23" s="1"/>
      <c r="AA23" s="1"/>
      <c r="AB23" s="1"/>
      <c r="AC23" s="1"/>
      <c r="AD23" s="1"/>
      <c r="AE23" s="1"/>
      <c r="AF23" s="1"/>
      <c r="AG23" s="1"/>
      <c r="AH23" s="1"/>
      <c r="AI23" s="1"/>
      <c r="AJ23" s="1"/>
      <c r="AK23" s="1"/>
      <c r="AL23" s="1"/>
      <c r="AM23" s="1"/>
      <c r="AN23" s="1"/>
      <c r="AO23" s="1"/>
      <c r="AP23" s="1"/>
      <c r="AQ23" s="1"/>
    </row>
    <row r="24" spans="1:43" ht="20.100000000000001" customHeight="1" x14ac:dyDescent="0.2">
      <c r="A24" s="1"/>
      <c r="B24"/>
      <c r="C24" s="104"/>
      <c r="D24" s="104"/>
      <c r="E24" s="104"/>
      <c r="F24" s="104"/>
      <c r="G24" s="104"/>
      <c r="H24" s="104"/>
      <c r="I24" s="104"/>
      <c r="J24" s="104"/>
      <c r="K24" s="104"/>
      <c r="L24" s="104"/>
      <c r="M24" s="104"/>
      <c r="N24" s="104"/>
      <c r="O24" s="104"/>
      <c r="P24" s="100" t="s">
        <v>15</v>
      </c>
      <c r="Q24" s="101"/>
      <c r="R24" s="66"/>
      <c r="S24"/>
      <c r="T24" s="1"/>
      <c r="U24" s="1"/>
      <c r="V24" s="1"/>
      <c r="W24" s="1"/>
      <c r="X24" s="1"/>
      <c r="Y24" s="1"/>
      <c r="Z24" s="1"/>
      <c r="AA24" s="1"/>
      <c r="AB24" s="1"/>
      <c r="AC24" s="1"/>
      <c r="AD24" s="1"/>
      <c r="AE24" s="1"/>
      <c r="AF24" s="1"/>
      <c r="AG24" s="1"/>
      <c r="AH24" s="1"/>
      <c r="AI24" s="1"/>
      <c r="AJ24" s="1"/>
      <c r="AK24" s="1"/>
      <c r="AL24" s="1"/>
      <c r="AM24" s="1"/>
      <c r="AN24" s="1"/>
      <c r="AO24" s="1"/>
      <c r="AP24" s="1"/>
      <c r="AQ24" s="1"/>
    </row>
    <row r="25" spans="1:43" ht="20.100000000000001" customHeight="1" x14ac:dyDescent="0.2">
      <c r="A25" s="1"/>
      <c r="B25"/>
      <c r="C25"/>
      <c r="D25"/>
      <c r="E25"/>
      <c r="F25"/>
      <c r="G25"/>
      <c r="H25"/>
      <c r="I25"/>
      <c r="J25"/>
      <c r="K25"/>
      <c r="L25"/>
      <c r="M25"/>
      <c r="N25"/>
      <c r="O25"/>
      <c r="P25"/>
      <c r="Q25" s="6"/>
      <c r="R25" s="6"/>
      <c r="S25"/>
      <c r="T25" s="1"/>
      <c r="U25" s="1"/>
      <c r="V25" s="1"/>
      <c r="W25" s="1"/>
      <c r="X25" s="1"/>
      <c r="Y25" s="1"/>
      <c r="Z25" s="1"/>
      <c r="AA25" s="1"/>
      <c r="AB25" s="1"/>
      <c r="AC25" s="1"/>
      <c r="AD25" s="1"/>
      <c r="AE25" s="1"/>
      <c r="AF25" s="1"/>
      <c r="AG25" s="1"/>
      <c r="AH25" s="1"/>
      <c r="AI25" s="1"/>
      <c r="AJ25" s="1"/>
      <c r="AK25" s="1"/>
      <c r="AL25" s="1"/>
      <c r="AM25" s="1"/>
      <c r="AN25" s="1"/>
      <c r="AO25" s="1"/>
      <c r="AP25" s="1"/>
      <c r="AQ25" s="1"/>
    </row>
    <row r="26" spans="1:43" ht="20.100000000000001"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row>
    <row r="27" spans="1:43" ht="20.100000000000001"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row>
    <row r="28" spans="1:43" ht="20.100000000000001"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row>
    <row r="29" spans="1:43" ht="20.100000000000001"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row>
    <row r="30" spans="1:43" ht="20.100000000000001"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row>
    <row r="31" spans="1:43" ht="20.100000000000001"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row>
    <row r="32" spans="1:43" ht="20.100000000000001"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row>
    <row r="33" spans="1:43" ht="20.100000000000001"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row>
    <row r="34" spans="1:43" ht="20.100000000000001"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row>
    <row r="35" spans="1:43" ht="20.100000000000001"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row>
    <row r="36" spans="1:43" ht="20.100000000000001"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row>
    <row r="37" spans="1:43" ht="20.100000000000001"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row>
    <row r="38" spans="1:43" ht="20.100000000000001"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row>
    <row r="39" spans="1:43" ht="20.100000000000001"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row>
    <row r="40" spans="1:43" ht="20.100000000000001"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row>
    <row r="41" spans="1:43" ht="20.100000000000001"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row>
    <row r="42" spans="1:43" ht="20.100000000000001"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1:43" ht="20.100000000000001"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row>
    <row r="44" spans="1:43" ht="20.100000000000001"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row>
    <row r="45" spans="1:43" ht="20.100000000000001"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row>
    <row r="46" spans="1:43" ht="20.100000000000001"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row>
  </sheetData>
  <sheetProtection password="8459" sheet="1" objects="1" scenarios="1"/>
  <mergeCells count="5">
    <mergeCell ref="P18:Q18"/>
    <mergeCell ref="P23:Q23"/>
    <mergeCell ref="D6:R6"/>
    <mergeCell ref="P24:Q24"/>
    <mergeCell ref="C23:O24"/>
  </mergeCells>
  <phoneticPr fontId="6" type="noConversion"/>
  <hyperlinks>
    <hyperlink ref="P18:Q18" location="'1'!A1" tooltip="Calculez-le!" display="} cliquez ici"/>
  </hyperlinks>
  <pageMargins left="0.75" right="0.75" top="1" bottom="1" header="0.5" footer="0.5"/>
  <pageSetup paperSize="9" scale="9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pageSetUpPr autoPageBreaks="0" fitToPage="1"/>
  </sheetPr>
  <dimension ref="A1:R46"/>
  <sheetViews>
    <sheetView showGridLines="0" showRowColHeaders="0" zoomScaleNormal="100" workbookViewId="0">
      <selection activeCell="G2" sqref="G2"/>
    </sheetView>
  </sheetViews>
  <sheetFormatPr baseColWidth="10" defaultColWidth="9.125" defaultRowHeight="15.9" customHeight="1" x14ac:dyDescent="0.2"/>
  <cols>
    <col min="1" max="1" width="5.75" style="15" customWidth="1"/>
    <col min="2" max="2" width="25.875" style="15" customWidth="1"/>
    <col min="3" max="3" width="25.125" style="15" customWidth="1"/>
    <col min="4" max="5" width="24.125" style="15" customWidth="1"/>
    <col min="6" max="6" width="5.75" style="15" customWidth="1"/>
    <col min="7" max="41" width="5.75" style="16" customWidth="1"/>
    <col min="42" max="16384" width="9.125" style="16"/>
  </cols>
  <sheetData>
    <row r="1" spans="2:18" ht="15.9" customHeight="1" thickBot="1" x14ac:dyDescent="0.25"/>
    <row r="2" spans="2:18" ht="30" customHeight="1" thickBot="1" x14ac:dyDescent="0.25">
      <c r="B2" s="17" t="s">
        <v>41</v>
      </c>
      <c r="C2" s="17"/>
      <c r="D2" s="18"/>
      <c r="G2" s="7" t="s">
        <v>0</v>
      </c>
      <c r="H2" s="8" t="s">
        <v>1</v>
      </c>
      <c r="I2" s="9" t="s">
        <v>2</v>
      </c>
      <c r="J2" s="9" t="s">
        <v>3</v>
      </c>
    </row>
    <row r="3" spans="2:18" ht="15.9" customHeight="1" x14ac:dyDescent="0.2">
      <c r="G3" s="13"/>
      <c r="H3" s="13"/>
      <c r="I3" s="13"/>
      <c r="J3" s="13"/>
    </row>
    <row r="4" spans="2:18" ht="15.9" customHeight="1" x14ac:dyDescent="0.2">
      <c r="B4" s="10" t="s">
        <v>54</v>
      </c>
      <c r="C4" s="10"/>
      <c r="D4" s="11"/>
      <c r="G4" s="29"/>
      <c r="H4" s="29"/>
      <c r="I4" s="29"/>
      <c r="J4" s="29"/>
      <c r="K4" s="24"/>
      <c r="L4" s="24"/>
      <c r="M4" s="24"/>
      <c r="N4" s="24"/>
      <c r="O4" s="24"/>
      <c r="P4" s="15"/>
      <c r="Q4" s="15"/>
      <c r="R4" s="15"/>
    </row>
    <row r="5" spans="2:18" ht="15.9" customHeight="1" x14ac:dyDescent="0.2">
      <c r="B5" s="19" t="s">
        <v>49</v>
      </c>
      <c r="C5" s="10"/>
      <c r="D5" s="11"/>
      <c r="E5" s="21"/>
      <c r="G5" s="29"/>
      <c r="H5" s="29"/>
      <c r="I5" s="29"/>
      <c r="J5" s="29"/>
      <c r="K5" s="24"/>
      <c r="L5" s="24"/>
      <c r="M5" s="24"/>
      <c r="N5" s="24"/>
      <c r="O5" s="24"/>
      <c r="P5" s="15"/>
      <c r="Q5" s="15"/>
      <c r="R5" s="15"/>
    </row>
    <row r="6" spans="2:18" ht="15.9" customHeight="1" x14ac:dyDescent="0.2">
      <c r="B6" s="19" t="s">
        <v>50</v>
      </c>
      <c r="C6" s="19"/>
      <c r="D6" s="19"/>
      <c r="E6" s="21" t="s">
        <v>72</v>
      </c>
      <c r="G6" s="62" t="s">
        <v>1</v>
      </c>
      <c r="H6" s="54" t="b">
        <v>0</v>
      </c>
      <c r="I6" s="30"/>
      <c r="J6" s="30"/>
      <c r="K6" s="24"/>
      <c r="L6" s="24"/>
      <c r="M6" s="24"/>
      <c r="N6" s="24"/>
      <c r="O6" s="24"/>
      <c r="Q6" s="15"/>
      <c r="R6" s="15"/>
    </row>
    <row r="7" spans="2:18" ht="15.9" customHeight="1" x14ac:dyDescent="0.2">
      <c r="B7" s="19" t="s">
        <v>55</v>
      </c>
      <c r="C7" s="19"/>
      <c r="D7" s="19"/>
      <c r="E7" s="73"/>
      <c r="G7" s="30"/>
      <c r="H7" s="54"/>
      <c r="I7" s="30"/>
      <c r="J7" s="30"/>
      <c r="K7" s="24"/>
      <c r="L7" s="24"/>
      <c r="M7" s="24"/>
      <c r="N7" s="24"/>
      <c r="O7" s="24"/>
      <c r="Q7" s="15"/>
      <c r="R7" s="15"/>
    </row>
    <row r="8" spans="2:18" ht="15.9" customHeight="1" x14ac:dyDescent="0.2">
      <c r="B8" s="19" t="s">
        <v>51</v>
      </c>
      <c r="C8" s="19"/>
      <c r="D8" s="93" t="str">
        <f>IF(E6=calc!M6,"aucune émission de CO2","")</f>
        <v/>
      </c>
      <c r="E8" s="21">
        <v>0</v>
      </c>
      <c r="G8" s="30"/>
      <c r="H8" s="30"/>
      <c r="I8" s="30"/>
      <c r="J8" s="30"/>
      <c r="K8" s="24"/>
      <c r="L8" s="24"/>
      <c r="M8" s="24"/>
      <c r="N8" s="24"/>
      <c r="O8" s="24"/>
      <c r="Q8" s="15"/>
      <c r="R8" s="15"/>
    </row>
    <row r="9" spans="2:18" ht="15.9" customHeight="1" x14ac:dyDescent="0.2">
      <c r="B9" s="19" t="s">
        <v>68</v>
      </c>
      <c r="C9" s="19"/>
      <c r="D9" s="19"/>
      <c r="E9" s="21">
        <v>0</v>
      </c>
      <c r="G9" s="30"/>
      <c r="H9" s="30"/>
      <c r="I9" s="30"/>
      <c r="J9" s="30"/>
      <c r="K9" s="24"/>
      <c r="L9" s="24"/>
      <c r="M9" s="24"/>
      <c r="N9" s="24"/>
      <c r="O9" s="24"/>
      <c r="Q9" s="15"/>
      <c r="R9" s="15"/>
    </row>
    <row r="10" spans="2:18" ht="15.9" customHeight="1" x14ac:dyDescent="0.2">
      <c r="B10" s="19" t="s">
        <v>52</v>
      </c>
      <c r="C10" s="19"/>
      <c r="D10" s="19"/>
      <c r="E10" s="22">
        <v>0</v>
      </c>
      <c r="G10" s="34" t="s">
        <v>1</v>
      </c>
      <c r="H10" s="30"/>
      <c r="I10" s="30"/>
      <c r="J10" s="30"/>
      <c r="K10" s="24"/>
      <c r="L10" s="24"/>
      <c r="M10" s="24"/>
      <c r="N10" s="24"/>
      <c r="O10" s="24"/>
      <c r="Q10" s="15"/>
      <c r="R10" s="15"/>
    </row>
    <row r="11" spans="2:18" ht="15.9" customHeight="1" x14ac:dyDescent="0.2">
      <c r="B11" s="19" t="s">
        <v>56</v>
      </c>
      <c r="C11" s="19"/>
      <c r="D11" s="19"/>
      <c r="E11" s="35"/>
      <c r="G11" s="30" t="b">
        <f>IF(calc!D33=2020,TRUE,FALSE)</f>
        <v>1</v>
      </c>
      <c r="H11" s="30">
        <f>MAX(0,2020-calc!D33-1)</f>
        <v>0</v>
      </c>
      <c r="I11" s="42">
        <f>G11*(12-J11)</f>
        <v>12</v>
      </c>
      <c r="J11" s="30">
        <f>+calc!D10</f>
        <v>0</v>
      </c>
      <c r="K11" s="24"/>
      <c r="L11" s="24"/>
      <c r="M11" s="24"/>
      <c r="N11" s="24"/>
      <c r="O11" s="24"/>
      <c r="P11" s="15"/>
      <c r="Q11" s="15"/>
      <c r="R11" s="15"/>
    </row>
    <row r="12" spans="2:18" ht="15.9" customHeight="1" x14ac:dyDescent="0.2">
      <c r="B12" s="19" t="s">
        <v>69</v>
      </c>
      <c r="C12" s="19"/>
      <c r="D12" s="19"/>
      <c r="E12" s="94">
        <f>MIN(44196,calc!$C$3+calc!$B$2)</f>
        <v>43831</v>
      </c>
      <c r="G12" s="30" t="b">
        <f>IF(YEAR(E12)=2020,TRUE,FALSE)</f>
        <v>1</v>
      </c>
      <c r="H12" s="30"/>
      <c r="I12" s="42"/>
      <c r="J12" s="30"/>
      <c r="K12" s="24"/>
      <c r="L12" s="24"/>
      <c r="M12" s="24"/>
      <c r="N12" s="24"/>
      <c r="O12" s="24"/>
      <c r="P12" s="15"/>
      <c r="Q12" s="15"/>
      <c r="R12" s="15"/>
    </row>
    <row r="13" spans="2:18" ht="15.9" customHeight="1" x14ac:dyDescent="0.2">
      <c r="B13" s="19"/>
      <c r="C13" s="19"/>
      <c r="D13" s="19" t="str">
        <f>IF($G$13=TRUE,"Date de livraison en 2020:","")</f>
        <v/>
      </c>
      <c r="E13" s="94">
        <f>IF(G12=TRUE,MAX(43831,MIN(44196,calc!$C$4+calc!$D$3)),43830+calc!$D$3)</f>
        <v>43832</v>
      </c>
      <c r="G13" s="54" t="b">
        <v>0</v>
      </c>
      <c r="H13" s="30"/>
      <c r="I13" s="42"/>
      <c r="J13" s="30"/>
      <c r="K13" s="24"/>
      <c r="L13" s="24"/>
      <c r="M13" s="24"/>
      <c r="N13" s="24"/>
      <c r="O13" s="24"/>
      <c r="P13" s="15"/>
      <c r="Q13" s="15"/>
      <c r="R13" s="15"/>
    </row>
    <row r="14" spans="2:18" ht="15.9" customHeight="1" x14ac:dyDescent="0.2">
      <c r="B14" s="19" t="s">
        <v>53</v>
      </c>
      <c r="C14" s="19"/>
      <c r="D14" s="19"/>
      <c r="E14" s="19"/>
      <c r="G14" s="25"/>
      <c r="H14" s="30"/>
      <c r="I14" s="30"/>
      <c r="J14" s="30"/>
      <c r="K14" s="24"/>
      <c r="L14" s="24"/>
      <c r="M14" s="24"/>
      <c r="N14" s="24"/>
      <c r="O14" s="24"/>
      <c r="P14" s="15"/>
      <c r="Q14" s="15"/>
      <c r="R14" s="15"/>
    </row>
    <row r="15" spans="2:18" ht="15.9" customHeight="1" x14ac:dyDescent="0.2">
      <c r="B15" s="19"/>
      <c r="C15" s="19"/>
      <c r="D15" s="19"/>
      <c r="E15" s="19"/>
      <c r="G15" s="25"/>
      <c r="H15" s="30"/>
      <c r="I15" s="30"/>
      <c r="J15" s="30"/>
      <c r="K15" s="24"/>
      <c r="L15" s="24"/>
      <c r="M15" s="24"/>
      <c r="N15" s="24"/>
      <c r="O15" s="24"/>
      <c r="P15" s="15"/>
      <c r="Q15" s="15"/>
      <c r="R15" s="15"/>
    </row>
    <row r="16" spans="2:18" ht="15.9" customHeight="1" x14ac:dyDescent="0.2">
      <c r="B16" s="19" t="s">
        <v>57</v>
      </c>
      <c r="C16" s="19"/>
      <c r="D16" s="19"/>
      <c r="E16" s="82">
        <v>0</v>
      </c>
      <c r="G16" s="25"/>
      <c r="H16" s="30"/>
      <c r="I16" s="30"/>
      <c r="J16" s="30"/>
      <c r="K16" s="24"/>
      <c r="L16" s="24"/>
      <c r="M16" s="24"/>
      <c r="N16" s="24"/>
      <c r="O16" s="24"/>
      <c r="P16" s="15"/>
      <c r="Q16" s="15"/>
      <c r="R16" s="15"/>
    </row>
    <row r="17" spans="2:18" ht="15.9" customHeight="1" x14ac:dyDescent="0.2">
      <c r="B17" s="19"/>
      <c r="C17" s="19"/>
      <c r="D17" s="19"/>
      <c r="E17" s="19"/>
      <c r="G17" s="25"/>
      <c r="H17" s="30"/>
      <c r="I17" s="30"/>
      <c r="J17" s="30"/>
      <c r="K17" s="24"/>
      <c r="L17" s="24"/>
      <c r="M17" s="24"/>
      <c r="N17" s="24"/>
      <c r="O17" s="24"/>
      <c r="P17" s="15"/>
      <c r="Q17" s="15"/>
      <c r="R17" s="15"/>
    </row>
    <row r="18" spans="2:18" ht="15.9" customHeight="1" x14ac:dyDescent="0.2">
      <c r="B18" s="19" t="s">
        <v>58</v>
      </c>
      <c r="C18" s="19"/>
      <c r="D18" s="19"/>
      <c r="E18" s="95">
        <f>calc!$C$49+43000</f>
        <v>43831</v>
      </c>
      <c r="G18" s="34" t="s">
        <v>1</v>
      </c>
      <c r="H18" s="30"/>
      <c r="I18" s="30"/>
      <c r="J18" s="30"/>
      <c r="K18" s="24"/>
      <c r="L18" s="24"/>
      <c r="M18" s="24"/>
      <c r="N18" s="24"/>
      <c r="O18" s="24"/>
      <c r="P18" s="15"/>
      <c r="Q18" s="15"/>
      <c r="R18" s="15"/>
    </row>
    <row r="19" spans="2:18" ht="15.9" customHeight="1" x14ac:dyDescent="0.2">
      <c r="B19" s="19"/>
      <c r="C19" s="19"/>
      <c r="D19" s="19"/>
      <c r="E19" s="19"/>
      <c r="G19" s="25"/>
      <c r="H19" s="30"/>
      <c r="I19" s="30"/>
      <c r="J19" s="30"/>
      <c r="K19" s="24"/>
      <c r="L19" s="24"/>
      <c r="M19" s="24"/>
      <c r="N19" s="24"/>
      <c r="O19" s="24"/>
      <c r="P19" s="15"/>
      <c r="Q19" s="15"/>
      <c r="R19" s="15"/>
    </row>
    <row r="20" spans="2:18" ht="15.9" customHeight="1" x14ac:dyDescent="0.2">
      <c r="B20" s="10" t="s">
        <v>47</v>
      </c>
      <c r="C20" s="10"/>
      <c r="D20" s="26" t="str">
        <f>IF(AND(J11=0,G11=FALSE),"",IF(G11=TRUE,"Pour "&amp;calc!$D$6&amp;" jour(s)",IF(MIN(calc!D5,calc!B6)=0,"",IF(MIN(calc!D5,calc!B6)=1,"Pour le premier jour","Pour les premiers "&amp;MIN(calc!D5,calc!B6)&amp;" jours"))))</f>
        <v>Pour 366 jour(s)</v>
      </c>
      <c r="E20" s="26" t="str">
        <f>IF(AND(J11=0,G11=FALSE),"Pour "&amp;calc!$D$6&amp;" jour(s)",IF(G11=TRUE,"",IF(calc!$D$6=0,"",IF(calc!$D$6=1,IF(MIN(calc!$D$5,calc!$B$6)=0,"Pour 1 jour","Pour le jour suivant"),IF(MIN(calc!$D$5,calc!$B$6)=0,"Pour "&amp;calc!$D$6&amp;" jours","Pour les "&amp;calc!$D$6&amp;" jours suivants")))))</f>
        <v/>
      </c>
      <c r="G20" s="25"/>
      <c r="H20" s="25"/>
      <c r="I20" s="25"/>
      <c r="J20" s="25"/>
      <c r="K20" s="24"/>
      <c r="L20" s="24"/>
      <c r="M20" s="24"/>
      <c r="N20" s="24"/>
      <c r="O20" s="24"/>
      <c r="P20" s="15"/>
      <c r="Q20" s="15"/>
      <c r="R20" s="15"/>
    </row>
    <row r="21" spans="2:18" ht="15.9" customHeight="1" x14ac:dyDescent="0.2">
      <c r="B21" s="19" t="s">
        <v>42</v>
      </c>
      <c r="C21" s="27"/>
      <c r="D21" s="43">
        <f>+E10</f>
        <v>0</v>
      </c>
      <c r="E21" s="43">
        <f>+E10</f>
        <v>0</v>
      </c>
      <c r="F21" s="19"/>
      <c r="G21" s="25"/>
      <c r="H21" s="25"/>
      <c r="I21" s="25"/>
      <c r="J21" s="25"/>
      <c r="K21" s="24"/>
      <c r="L21" s="24"/>
      <c r="M21" s="24"/>
      <c r="N21" s="24"/>
      <c r="O21" s="24"/>
      <c r="P21" s="15"/>
      <c r="Q21" s="15"/>
      <c r="R21" s="15"/>
    </row>
    <row r="22" spans="2:18" ht="15.75" customHeight="1" x14ac:dyDescent="0.2">
      <c r="B22" s="19" t="s">
        <v>43</v>
      </c>
      <c r="C22" s="27"/>
      <c r="D22" s="44">
        <f>MAX(70%,100%-H11*6%)</f>
        <v>1</v>
      </c>
      <c r="E22" s="44">
        <f>MAX(70%,100%-(H11+1)*6%)</f>
        <v>0.94</v>
      </c>
      <c r="F22" s="19"/>
      <c r="G22" s="25"/>
      <c r="H22" s="25"/>
      <c r="I22" s="25"/>
      <c r="J22" s="25"/>
      <c r="K22" s="24"/>
      <c r="L22" s="24"/>
      <c r="M22" s="24"/>
      <c r="N22" s="24"/>
      <c r="O22" s="24"/>
      <c r="P22" s="15"/>
      <c r="Q22" s="15"/>
      <c r="R22" s="15"/>
    </row>
    <row r="23" spans="2:18" ht="15.9" customHeight="1" x14ac:dyDescent="0.2">
      <c r="B23" s="19" t="s">
        <v>44</v>
      </c>
      <c r="C23" s="27"/>
      <c r="D23" s="45">
        <f>IF(E10&gt;0,MAX(4%,IF(E6="Électricité",4%,MIN(18%,5.5%+(IF(AND(calc!$H$4&gt;=2018,$H$6=TRUE),coot2,coot)-IF(E6="Diesel",91,111))*0.1%))),0)</f>
        <v>0</v>
      </c>
      <c r="E23" s="45">
        <f>IF(E10&gt;0,MAX(4%,IF(E6="Électricité",4%,MIN(18%,5.5%+(IF(AND(calc!$H$4&gt;=2018,$H$6=TRUE),coot2,coot)-IF(E6="Diesel",91,111))*0.1%))),0)</f>
        <v>0</v>
      </c>
      <c r="F23" s="19"/>
      <c r="G23" s="25"/>
      <c r="H23" s="25"/>
      <c r="I23" s="25"/>
      <c r="J23" s="25"/>
      <c r="K23" s="24"/>
      <c r="L23" s="24"/>
      <c r="M23" s="24"/>
      <c r="N23" s="24"/>
      <c r="O23" s="24"/>
      <c r="P23" s="15"/>
      <c r="Q23" s="15"/>
      <c r="R23" s="15"/>
    </row>
    <row r="24" spans="2:18" ht="15.9" customHeight="1" x14ac:dyDescent="0.2">
      <c r="B24" s="19" t="s">
        <v>45</v>
      </c>
      <c r="C24" s="28"/>
      <c r="D24" s="45">
        <f>D23*0.857142857142857</f>
        <v>0</v>
      </c>
      <c r="E24" s="45">
        <f>E23*0.857142857142857</f>
        <v>0</v>
      </c>
      <c r="F24" s="19"/>
      <c r="G24" s="25"/>
      <c r="H24" s="25"/>
      <c r="I24" s="25"/>
      <c r="J24" s="25"/>
      <c r="K24" s="24"/>
      <c r="L24" s="24"/>
      <c r="M24" s="24"/>
      <c r="N24" s="24"/>
      <c r="O24" s="24"/>
      <c r="P24" s="15"/>
      <c r="Q24" s="15"/>
      <c r="R24" s="15"/>
    </row>
    <row r="25" spans="2:18" ht="15.9" customHeight="1" x14ac:dyDescent="0.2">
      <c r="B25" s="19" t="s">
        <v>46</v>
      </c>
      <c r="C25" s="28"/>
      <c r="D25" s="51">
        <f>IF(G11=TRUE,calc!D6,MIN(calc!D5,calc!B6))</f>
        <v>366</v>
      </c>
      <c r="E25" s="46">
        <f>IF(G11=TRUE,0,calc!D6)</f>
        <v>0</v>
      </c>
      <c r="G25" s="12"/>
      <c r="H25" s="12"/>
      <c r="I25" s="12"/>
      <c r="J25" s="14"/>
      <c r="K25" s="24"/>
      <c r="L25" s="24"/>
      <c r="M25" s="24"/>
      <c r="N25" s="24"/>
      <c r="O25" s="24"/>
      <c r="P25" s="15"/>
      <c r="Q25" s="15"/>
      <c r="R25" s="15"/>
    </row>
    <row r="26" spans="2:18" ht="15.9" customHeight="1" x14ac:dyDescent="0.2">
      <c r="B26" s="19" t="s">
        <v>89</v>
      </c>
      <c r="C26" s="19"/>
      <c r="D26" s="52">
        <f>E10*D22*D24*IF(G11=TRUE,calc!D6,MIN(calc!D5,calc!B6))/366</f>
        <v>0</v>
      </c>
      <c r="E26" s="23">
        <f>E10*E22*E24*IF(G11=TRUE,0,calc!D6)/366</f>
        <v>0</v>
      </c>
      <c r="G26" s="12"/>
      <c r="H26" s="12"/>
      <c r="I26" s="12"/>
      <c r="J26" s="14"/>
      <c r="K26" s="24"/>
      <c r="L26" s="24"/>
      <c r="M26" s="24"/>
      <c r="N26" s="24"/>
      <c r="O26" s="24"/>
      <c r="P26" s="15"/>
      <c r="Q26" s="15"/>
      <c r="R26" s="15"/>
    </row>
    <row r="27" spans="2:18" ht="15.9" customHeight="1" x14ac:dyDescent="0.2">
      <c r="B27" s="19" t="s">
        <v>48</v>
      </c>
      <c r="C27" s="53" t="str">
        <f>IF(D27&gt;E26+D26,"[Le minimum est d'application]","")</f>
        <v>[Le minimum est d'application]</v>
      </c>
      <c r="D27" s="105">
        <f>MAX(1360/366*(D25+E25),D26+E26)</f>
        <v>1360</v>
      </c>
      <c r="E27" s="106"/>
      <c r="G27" s="12"/>
      <c r="H27" s="12"/>
      <c r="I27" s="12"/>
      <c r="J27" s="14"/>
      <c r="N27" s="15"/>
      <c r="O27" s="15"/>
      <c r="P27" s="15"/>
      <c r="Q27" s="15"/>
      <c r="R27" s="15"/>
    </row>
    <row r="28" spans="2:18" ht="15.9" customHeight="1" x14ac:dyDescent="0.2">
      <c r="B28" s="80" t="s">
        <v>59</v>
      </c>
      <c r="C28" s="19"/>
      <c r="D28" s="107">
        <f>MAX(-D27,-E16*IF(E10&gt;0,1,0))</f>
        <v>0</v>
      </c>
      <c r="E28" s="107"/>
      <c r="G28" s="12"/>
      <c r="H28" s="12"/>
      <c r="I28" s="12"/>
      <c r="J28" s="14"/>
      <c r="N28" s="15"/>
      <c r="O28" s="15"/>
      <c r="P28" s="15"/>
      <c r="Q28" s="15"/>
      <c r="R28" s="15"/>
    </row>
    <row r="29" spans="2:18" ht="15.9" customHeight="1" x14ac:dyDescent="0.2">
      <c r="B29" s="19" t="s">
        <v>60</v>
      </c>
      <c r="C29" s="19"/>
      <c r="D29" s="105">
        <f>MAX(0,D27+D28)</f>
        <v>1360</v>
      </c>
      <c r="E29" s="106"/>
      <c r="G29" s="12"/>
      <c r="H29" s="12"/>
      <c r="I29" s="12"/>
      <c r="J29" s="14"/>
      <c r="N29" s="15"/>
      <c r="O29" s="15"/>
      <c r="P29" s="15"/>
      <c r="Q29" s="15"/>
      <c r="R29" s="15"/>
    </row>
    <row r="30" spans="2:18" ht="15.9" customHeight="1" x14ac:dyDescent="0.2">
      <c r="B30" s="19"/>
      <c r="C30" s="19"/>
      <c r="D30" s="16"/>
      <c r="E30" s="32"/>
      <c r="G30" s="12"/>
      <c r="H30" s="12"/>
      <c r="I30" s="12"/>
      <c r="J30" s="14"/>
      <c r="N30" s="15"/>
      <c r="O30" s="15"/>
      <c r="P30" s="15"/>
      <c r="Q30" s="15"/>
      <c r="R30" s="15"/>
    </row>
    <row r="31" spans="2:18" ht="15.9" customHeight="1" x14ac:dyDescent="0.2">
      <c r="B31" s="19"/>
      <c r="C31" s="19"/>
      <c r="D31" s="33"/>
      <c r="E31" s="32"/>
      <c r="G31" s="12"/>
      <c r="H31" s="12"/>
      <c r="I31" s="12"/>
      <c r="J31" s="14"/>
      <c r="N31" s="15"/>
      <c r="O31" s="15"/>
      <c r="P31" s="15"/>
      <c r="Q31" s="15"/>
      <c r="R31" s="15"/>
    </row>
    <row r="32" spans="2:18" ht="15.9" customHeight="1" x14ac:dyDescent="0.2">
      <c r="B32" s="10" t="s">
        <v>61</v>
      </c>
      <c r="C32" s="19"/>
      <c r="D32" s="19"/>
      <c r="E32" s="20">
        <v>2020</v>
      </c>
      <c r="G32" s="12"/>
      <c r="H32" s="12"/>
      <c r="I32" s="12"/>
      <c r="J32" s="14"/>
    </row>
    <row r="33" spans="1:10" ht="15.9" customHeight="1" x14ac:dyDescent="0.2">
      <c r="B33" s="19" t="s">
        <v>62</v>
      </c>
      <c r="E33" s="31">
        <f>+D29</f>
        <v>1360</v>
      </c>
      <c r="G33" s="12"/>
      <c r="H33" s="12"/>
      <c r="I33" s="12"/>
      <c r="J33" s="14"/>
    </row>
    <row r="34" spans="1:10" ht="15.9" customHeight="1" x14ac:dyDescent="0.2">
      <c r="B34" s="19" t="s">
        <v>63</v>
      </c>
      <c r="C34" s="19"/>
      <c r="D34" s="19"/>
      <c r="E34" s="31">
        <f>+D27*IF(calc!D44="non",0.17,0.4)</f>
        <v>544</v>
      </c>
      <c r="G34" s="12"/>
      <c r="H34" s="12"/>
      <c r="I34" s="12"/>
      <c r="J34" s="14"/>
    </row>
    <row r="35" spans="1:10" ht="15.9" customHeight="1" x14ac:dyDescent="0.2">
      <c r="B35" s="19"/>
      <c r="C35" s="19"/>
      <c r="D35" s="19"/>
      <c r="E35" s="19"/>
      <c r="G35" s="12"/>
      <c r="H35" s="12"/>
      <c r="I35" s="12"/>
      <c r="J35" s="14"/>
    </row>
    <row r="36" spans="1:10" ht="15.9" customHeight="1" x14ac:dyDescent="0.2">
      <c r="B36" s="10" t="s">
        <v>64</v>
      </c>
      <c r="C36" s="19"/>
      <c r="D36" s="20" t="s">
        <v>70</v>
      </c>
      <c r="E36" s="98" t="s">
        <v>71</v>
      </c>
      <c r="G36" s="34" t="s">
        <v>1</v>
      </c>
      <c r="H36" s="12"/>
      <c r="I36" s="12"/>
      <c r="J36" s="14"/>
    </row>
    <row r="37" spans="1:10" ht="15.9" customHeight="1" x14ac:dyDescent="0.2">
      <c r="B37" s="81" t="str">
        <f>"Société exercice d'imposition "&amp;calc!$D$49-1&amp;":"</f>
        <v>Société exercice d'imposition 2020:</v>
      </c>
      <c r="D37" s="90">
        <v>0.75</v>
      </c>
      <c r="E37" s="90">
        <f>HLOOKUP($E$6,calc!$L$26:$Q$28,3,FALSE)</f>
        <v>1.2</v>
      </c>
      <c r="G37" s="12"/>
      <c r="H37" s="12"/>
      <c r="I37" s="12"/>
      <c r="J37" s="14"/>
    </row>
    <row r="38" spans="1:10" ht="15.9" customHeight="1" x14ac:dyDescent="0.2">
      <c r="B38" s="81" t="str">
        <f>"Société à partir de l'exercice d'imposition "&amp;calc!$D$49&amp;":"</f>
        <v>Société à partir de l'exercice d'imposition 2021:</v>
      </c>
      <c r="D38" s="90">
        <f>E38</f>
        <v>1</v>
      </c>
      <c r="E38" s="91">
        <f>calc!L4</f>
        <v>1</v>
      </c>
      <c r="G38" s="12"/>
      <c r="H38" s="12"/>
      <c r="I38" s="12"/>
      <c r="J38" s="14"/>
    </row>
    <row r="39" spans="1:10" ht="9.75" customHeight="1" x14ac:dyDescent="0.2">
      <c r="B39" s="81"/>
      <c r="G39" s="12"/>
      <c r="H39" s="12"/>
      <c r="I39" s="12"/>
      <c r="J39" s="14"/>
    </row>
    <row r="40" spans="1:10" ht="15.9" customHeight="1" x14ac:dyDescent="0.2">
      <c r="B40" s="81" t="s">
        <v>65</v>
      </c>
      <c r="D40" s="91">
        <v>0.75</v>
      </c>
      <c r="E40" s="91">
        <f>HLOOKUP($E$6,calc!$L$26:$Q$28,2,FALSE)</f>
        <v>1.2</v>
      </c>
      <c r="G40" s="12"/>
      <c r="H40" s="12"/>
      <c r="I40" s="12"/>
      <c r="J40" s="14"/>
    </row>
    <row r="41" spans="1:10" ht="15.9" customHeight="1" x14ac:dyDescent="0.2">
      <c r="B41" s="81" t="s">
        <v>66</v>
      </c>
      <c r="D41" s="91">
        <f>E41</f>
        <v>1</v>
      </c>
      <c r="E41" s="91">
        <f>calc!M4</f>
        <v>1</v>
      </c>
      <c r="G41" s="12"/>
      <c r="H41" s="12"/>
      <c r="I41" s="12"/>
      <c r="J41" s="14"/>
    </row>
    <row r="42" spans="1:10" ht="15.9" customHeight="1" x14ac:dyDescent="0.2">
      <c r="B42" s="16"/>
      <c r="C42" s="16"/>
      <c r="D42" s="16"/>
      <c r="E42" s="16"/>
      <c r="G42" s="12"/>
      <c r="H42" s="12"/>
      <c r="I42" s="12"/>
      <c r="J42" s="14"/>
    </row>
    <row r="43" spans="1:10" ht="15.9" customHeight="1" x14ac:dyDescent="0.2">
      <c r="B43" s="16"/>
      <c r="C43" s="108" t="s">
        <v>67</v>
      </c>
      <c r="D43" s="108"/>
      <c r="E43" s="108"/>
      <c r="G43" s="12"/>
      <c r="H43" s="12"/>
      <c r="I43" s="12"/>
      <c r="J43" s="14"/>
    </row>
    <row r="44" spans="1:10" ht="15.9" customHeight="1" x14ac:dyDescent="0.2">
      <c r="G44" s="12"/>
      <c r="H44" s="12"/>
      <c r="I44" s="12"/>
      <c r="J44" s="14"/>
    </row>
    <row r="45" spans="1:10" ht="15.9" customHeight="1" x14ac:dyDescent="0.2">
      <c r="A45" s="14"/>
      <c r="B45" s="14"/>
      <c r="C45" s="14"/>
      <c r="D45" s="14"/>
      <c r="E45" s="14"/>
      <c r="F45" s="14"/>
      <c r="G45" s="14"/>
      <c r="H45" s="14"/>
      <c r="I45" s="14"/>
      <c r="J45" s="14"/>
    </row>
    <row r="46" spans="1:10" ht="15.9" customHeight="1" x14ac:dyDescent="0.2">
      <c r="B46" s="16"/>
      <c r="C46" s="16"/>
      <c r="D46" s="16"/>
      <c r="E46" s="16"/>
    </row>
  </sheetData>
  <sheetProtection password="8459" sheet="1" objects="1" scenarios="1"/>
  <mergeCells count="4">
    <mergeCell ref="D27:E27"/>
    <mergeCell ref="D28:E28"/>
    <mergeCell ref="D29:E29"/>
    <mergeCell ref="C43:E43"/>
  </mergeCells>
  <conditionalFormatting sqref="E21:E26">
    <cfRule type="expression" dxfId="7" priority="8" stopIfTrue="1">
      <formula>$G$11=TRUE</formula>
    </cfRule>
  </conditionalFormatting>
  <conditionalFormatting sqref="B28:C31">
    <cfRule type="expression" dxfId="6" priority="10" stopIfTrue="1">
      <formula>$J$11=12</formula>
    </cfRule>
    <cfRule type="expression" dxfId="5" priority="11" stopIfTrue="1">
      <formula>$G$14=TRUE</formula>
    </cfRule>
  </conditionalFormatting>
  <conditionalFormatting sqref="E13">
    <cfRule type="expression" dxfId="4" priority="4">
      <formula>$G$13=FALSE</formula>
    </cfRule>
  </conditionalFormatting>
  <hyperlinks>
    <hyperlink ref="G2" location="Home!A1" tooltip="Home" display="Ç"/>
  </hyperlinks>
  <pageMargins left="0.78740157480314965" right="0.78740157480314965" top="0.78740157480314965" bottom="0.78740157480314965" header="0.31496062992125984" footer="0.31496062992125984"/>
  <pageSetup paperSize="9" scale="93"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Drop Down 1">
              <controlPr defaultSize="0" autoLine="0" autoPict="0">
                <anchor moveWithCells="1">
                  <from>
                    <xdr:col>4</xdr:col>
                    <xdr:colOff>266700</xdr:colOff>
                    <xdr:row>10</xdr:row>
                    <xdr:rowOff>30480</xdr:rowOff>
                  </from>
                  <to>
                    <xdr:col>4</xdr:col>
                    <xdr:colOff>1036320</xdr:colOff>
                    <xdr:row>11</xdr:row>
                    <xdr:rowOff>0</xdr:rowOff>
                  </to>
                </anchor>
              </controlPr>
            </control>
          </mc:Choice>
        </mc:AlternateContent>
        <mc:AlternateContent xmlns:mc="http://schemas.openxmlformats.org/markup-compatibility/2006">
          <mc:Choice Requires="x14">
            <control shapeId="10242" r:id="rId5" name="Drop Down 2">
              <controlPr defaultSize="0" autoLine="0" autoPict="0">
                <anchor moveWithCells="1">
                  <from>
                    <xdr:col>4</xdr:col>
                    <xdr:colOff>1036320</xdr:colOff>
                    <xdr:row>10</xdr:row>
                    <xdr:rowOff>22860</xdr:rowOff>
                  </from>
                  <to>
                    <xdr:col>5</xdr:col>
                    <xdr:colOff>0</xdr:colOff>
                    <xdr:row>10</xdr:row>
                    <xdr:rowOff>190500</xdr:rowOff>
                  </to>
                </anchor>
              </controlPr>
            </control>
          </mc:Choice>
        </mc:AlternateContent>
        <mc:AlternateContent xmlns:mc="http://schemas.openxmlformats.org/markup-compatibility/2006">
          <mc:Choice Requires="x14">
            <control shapeId="10247" r:id="rId6" name="Drop Down 7">
              <controlPr defaultSize="0" autoLine="0" autoPict="0">
                <anchor moveWithCells="1">
                  <from>
                    <xdr:col>4</xdr:col>
                    <xdr:colOff>0</xdr:colOff>
                    <xdr:row>13</xdr:row>
                    <xdr:rowOff>22860</xdr:rowOff>
                  </from>
                  <to>
                    <xdr:col>5</xdr:col>
                    <xdr:colOff>0</xdr:colOff>
                    <xdr:row>14</xdr:row>
                    <xdr:rowOff>0</xdr:rowOff>
                  </to>
                </anchor>
              </controlPr>
            </control>
          </mc:Choice>
        </mc:AlternateContent>
        <mc:AlternateContent xmlns:mc="http://schemas.openxmlformats.org/markup-compatibility/2006">
          <mc:Choice Requires="x14">
            <control shapeId="10253" r:id="rId7" name="Drop Down 13">
              <controlPr defaultSize="0" autoLine="0" autoPict="0">
                <anchor moveWithCells="1">
                  <from>
                    <xdr:col>3</xdr:col>
                    <xdr:colOff>1447800</xdr:colOff>
                    <xdr:row>10</xdr:row>
                    <xdr:rowOff>30480</xdr:rowOff>
                  </from>
                  <to>
                    <xdr:col>4</xdr:col>
                    <xdr:colOff>251460</xdr:colOff>
                    <xdr:row>11</xdr:row>
                    <xdr:rowOff>0</xdr:rowOff>
                  </to>
                </anchor>
              </controlPr>
            </control>
          </mc:Choice>
        </mc:AlternateContent>
        <mc:AlternateContent xmlns:mc="http://schemas.openxmlformats.org/markup-compatibility/2006">
          <mc:Choice Requires="x14">
            <control shapeId="10254" r:id="rId8" name="Scroll Bar 14">
              <controlPr defaultSize="0" autoPict="0">
                <anchor moveWithCells="1">
                  <from>
                    <xdr:col>4</xdr:col>
                    <xdr:colOff>22860</xdr:colOff>
                    <xdr:row>12</xdr:row>
                    <xdr:rowOff>22860</xdr:rowOff>
                  </from>
                  <to>
                    <xdr:col>4</xdr:col>
                    <xdr:colOff>708660</xdr:colOff>
                    <xdr:row>12</xdr:row>
                    <xdr:rowOff>182880</xdr:rowOff>
                  </to>
                </anchor>
              </controlPr>
            </control>
          </mc:Choice>
        </mc:AlternateContent>
        <mc:AlternateContent xmlns:mc="http://schemas.openxmlformats.org/markup-compatibility/2006">
          <mc:Choice Requires="x14">
            <control shapeId="10256" r:id="rId9" name="Check Box 16">
              <controlPr defaultSize="0" autoFill="0" autoLine="0" autoPict="0">
                <anchor moveWithCells="1">
                  <from>
                    <xdr:col>1</xdr:col>
                    <xdr:colOff>152400</xdr:colOff>
                    <xdr:row>12</xdr:row>
                    <xdr:rowOff>0</xdr:rowOff>
                  </from>
                  <to>
                    <xdr:col>2</xdr:col>
                    <xdr:colOff>266700</xdr:colOff>
                    <xdr:row>12</xdr:row>
                    <xdr:rowOff>190500</xdr:rowOff>
                  </to>
                </anchor>
              </controlPr>
            </control>
          </mc:Choice>
        </mc:AlternateContent>
        <mc:AlternateContent xmlns:mc="http://schemas.openxmlformats.org/markup-compatibility/2006">
          <mc:Choice Requires="x14">
            <control shapeId="10257" r:id="rId10" name="Check Box 17">
              <controlPr defaultSize="0" autoFill="0" autoLine="0" autoPict="0">
                <anchor moveWithCells="1">
                  <from>
                    <xdr:col>3</xdr:col>
                    <xdr:colOff>335280</xdr:colOff>
                    <xdr:row>4</xdr:row>
                    <xdr:rowOff>182880</xdr:rowOff>
                  </from>
                  <to>
                    <xdr:col>3</xdr:col>
                    <xdr:colOff>1562100</xdr:colOff>
                    <xdr:row>6</xdr:row>
                    <xdr:rowOff>22860</xdr:rowOff>
                  </to>
                </anchor>
              </controlPr>
            </control>
          </mc:Choice>
        </mc:AlternateContent>
        <mc:AlternateContent xmlns:mc="http://schemas.openxmlformats.org/markup-compatibility/2006">
          <mc:Choice Requires="x14">
            <control shapeId="10261" r:id="rId11" name="Scroll Bar 21">
              <controlPr defaultSize="0" autoPict="0">
                <anchor moveWithCells="1">
                  <from>
                    <xdr:col>4</xdr:col>
                    <xdr:colOff>22860</xdr:colOff>
                    <xdr:row>11</xdr:row>
                    <xdr:rowOff>22860</xdr:rowOff>
                  </from>
                  <to>
                    <xdr:col>4</xdr:col>
                    <xdr:colOff>708660</xdr:colOff>
                    <xdr:row>11</xdr:row>
                    <xdr:rowOff>182880</xdr:rowOff>
                  </to>
                </anchor>
              </controlPr>
            </control>
          </mc:Choice>
        </mc:AlternateContent>
        <mc:AlternateContent xmlns:mc="http://schemas.openxmlformats.org/markup-compatibility/2006">
          <mc:Choice Requires="x14">
            <control shapeId="10264" r:id="rId12" name="Drop Down 24">
              <controlPr defaultSize="0" autoLine="0" autoPict="0">
                <anchor moveWithCells="1">
                  <from>
                    <xdr:col>4</xdr:col>
                    <xdr:colOff>38100</xdr:colOff>
                    <xdr:row>6</xdr:row>
                    <xdr:rowOff>22860</xdr:rowOff>
                  </from>
                  <to>
                    <xdr:col>4</xdr:col>
                    <xdr:colOff>1569720</xdr:colOff>
                    <xdr:row>6</xdr:row>
                    <xdr:rowOff>190500</xdr:rowOff>
                  </to>
                </anchor>
              </controlPr>
            </control>
          </mc:Choice>
        </mc:AlternateContent>
        <mc:AlternateContent xmlns:mc="http://schemas.openxmlformats.org/markup-compatibility/2006">
          <mc:Choice Requires="x14">
            <control shapeId="10268" r:id="rId13" name="Scroll Bar 28">
              <controlPr defaultSize="0" autoPict="0">
                <anchor moveWithCells="1">
                  <from>
                    <xdr:col>4</xdr:col>
                    <xdr:colOff>7620</xdr:colOff>
                    <xdr:row>17</xdr:row>
                    <xdr:rowOff>22860</xdr:rowOff>
                  </from>
                  <to>
                    <xdr:col>4</xdr:col>
                    <xdr:colOff>693420</xdr:colOff>
                    <xdr:row>17</xdr:row>
                    <xdr:rowOff>182880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9" stopIfTrue="1" id="{00000000-000E-0000-0100-000009000000}">
            <xm:f>AND($G$11=FALSE,OR($J$11=0,MIN(calc!$D$5,calc!$B$6)=0))</xm:f>
            <x14:dxf>
              <font>
                <condense val="0"/>
                <extend val="0"/>
                <color indexed="53"/>
              </font>
              <fill>
                <patternFill>
                  <bgColor indexed="53"/>
                </patternFill>
              </fill>
            </x14:dxf>
          </x14:cfRule>
          <xm:sqref>D21:D26</xm:sqref>
        </x14:conditionalFormatting>
        <x14:conditionalFormatting xmlns:xm="http://schemas.microsoft.com/office/excel/2006/main">
          <x14:cfRule type="expression" priority="3" id="{DADC6590-9C8F-4962-A22E-35D48C0A83C7}">
            <xm:f>OR($H6=FALSE,calc!$H$4&lt;2018)</xm:f>
            <x14:dxf>
              <font>
                <color theme="0"/>
              </font>
            </x14:dxf>
          </x14:cfRule>
          <xm:sqref>B9</xm:sqref>
        </x14:conditionalFormatting>
        <x14:conditionalFormatting xmlns:xm="http://schemas.microsoft.com/office/excel/2006/main">
          <x14:cfRule type="expression" priority="2" id="{0AFE9A8A-7FFD-43F2-951F-0B9250351D3B}">
            <xm:f>OR($H$6=FALSE,calc!$H$4&lt;2018)</xm:f>
            <x14:dxf>
              <font>
                <color theme="0"/>
              </font>
              <fill>
                <patternFill patternType="none">
                  <bgColor auto="1"/>
                </patternFill>
              </fill>
            </x14:dxf>
          </x14:cfRule>
          <xm:sqref>E9</xm:sqref>
        </x14:conditionalFormatting>
        <x14:conditionalFormatting xmlns:xm="http://schemas.microsoft.com/office/excel/2006/main">
          <x14:cfRule type="expression" priority="13" stopIfTrue="1" id="{00000000-000E-0000-0100-000004000000}">
            <xm:f>calc!$D$6=0</xm:f>
            <x14:dxf>
              <font>
                <condense val="0"/>
                <extend val="0"/>
                <color indexed="53"/>
              </font>
              <fill>
                <patternFill>
                  <bgColor indexed="53"/>
                </patternFill>
              </fill>
            </x14:dxf>
          </x14:cfRule>
          <xm:sqref>E21:E26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calc!$K$6:$P$6</xm:f>
          </x14:formula1>
          <xm:sqref>E6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pageSetUpPr autoPageBreaks="0"/>
  </sheetPr>
  <dimension ref="A1:S51"/>
  <sheetViews>
    <sheetView showGridLines="0" showRowColHeaders="0" topLeftCell="C19" zoomScaleNormal="100" workbookViewId="0">
      <selection activeCell="P27" sqref="P27"/>
    </sheetView>
  </sheetViews>
  <sheetFormatPr baseColWidth="10" defaultColWidth="15.625" defaultRowHeight="15" customHeight="1" x14ac:dyDescent="0.2"/>
  <cols>
    <col min="1" max="1" width="15.625" style="36"/>
    <col min="2" max="2" width="15.625" style="36" customWidth="1"/>
    <col min="3" max="3" width="16.375" style="36" customWidth="1"/>
    <col min="4" max="4" width="15.625" style="37" customWidth="1"/>
    <col min="5" max="5" width="15.625" style="36"/>
    <col min="6" max="10" width="9.75" style="36" customWidth="1"/>
    <col min="11" max="11" width="17.375" style="36" customWidth="1"/>
    <col min="12" max="16384" width="15.625" style="36"/>
  </cols>
  <sheetData>
    <row r="1" spans="1:19" ht="15" customHeight="1" x14ac:dyDescent="0.2">
      <c r="C1" s="69" t="s">
        <v>19</v>
      </c>
      <c r="D1" s="36" t="s">
        <v>10</v>
      </c>
      <c r="G1" s="72"/>
    </row>
    <row r="2" spans="1:19" ht="15" customHeight="1" x14ac:dyDescent="0.2">
      <c r="A2" s="36" t="s">
        <v>20</v>
      </c>
      <c r="B2" s="74">
        <f>DATE($D$33,calc!C10,E9)</f>
        <v>43831</v>
      </c>
      <c r="D2" s="36"/>
      <c r="G2" s="72"/>
      <c r="K2" s="111" t="s">
        <v>30</v>
      </c>
      <c r="L2" s="112"/>
      <c r="M2" s="112"/>
      <c r="N2" s="112"/>
      <c r="O2" s="113"/>
    </row>
    <row r="3" spans="1:19" ht="15" customHeight="1" x14ac:dyDescent="0.2">
      <c r="B3" s="50"/>
      <c r="C3" s="57">
        <v>0</v>
      </c>
      <c r="D3" s="57">
        <v>2</v>
      </c>
      <c r="G3" s="71"/>
      <c r="H3" s="6" t="s">
        <v>16</v>
      </c>
      <c r="K3" s="89" t="s">
        <v>29</v>
      </c>
      <c r="L3" s="36" t="s">
        <v>23</v>
      </c>
      <c r="M3" s="36" t="s">
        <v>24</v>
      </c>
    </row>
    <row r="4" spans="1:19" ht="15" customHeight="1" x14ac:dyDescent="0.2">
      <c r="B4" s="56">
        <f>DATE(2020,calc!C10,IF('1'!G11=TRUE,E9,1))-1</f>
        <v>43830</v>
      </c>
      <c r="C4" s="56">
        <f>IF(YEAR('1'!$E$12)=2020,DATE(YEAR('1'!$E$12),MONTH('1'!E12),DAY('1'!E12))-1,B5)</f>
        <v>43830</v>
      </c>
      <c r="D4" s="50">
        <f>'1'!E13</f>
        <v>43832</v>
      </c>
      <c r="G4" s="57">
        <v>2</v>
      </c>
      <c r="H4" s="67">
        <f>IF(G4=1,2017,2018)</f>
        <v>2018</v>
      </c>
      <c r="K4" s="63" t="s">
        <v>13</v>
      </c>
      <c r="L4" s="64">
        <f>IF($K$5=$M$6,100,IF(IF(AND($H$4&gt;=2018,'1'!$H$6=TRUE),coot2,coot)&gt;=200,40,MAX(50,MIN(100,120-(0.5*HLOOKUP(K5,K6:P7,2,FALSE)*IF(AND($H$4&gt;=2018,'1'!$H$6=TRUE),coot2,coot))))))/100</f>
        <v>1</v>
      </c>
      <c r="M4" s="64">
        <f>IF($K$5=$M$6,100,IF(IF(AND($H$4&gt;=2018,'1'!$H$6=TRUE),coot2,coot)&gt;=200,40,MAX(IF($H$4&lt;2018,75,50),MIN(100,120-(0.5*HLOOKUP($K$5,$K$6:$P$7,2,FALSE)*IF(AND($H$4&gt;=2018,'1'!$H$6=TRUE),coot2,coot))))))/100</f>
        <v>1</v>
      </c>
    </row>
    <row r="5" spans="1:19" ht="15" customHeight="1" x14ac:dyDescent="0.2">
      <c r="B5" s="50">
        <v>43830</v>
      </c>
      <c r="C5" s="50">
        <v>43830</v>
      </c>
      <c r="D5" s="55">
        <f>IF('1'!G13=TRUE,MAX(0,D4-calc!C4-1),366-C6)</f>
        <v>366</v>
      </c>
      <c r="G5" s="71">
        <v>1</v>
      </c>
      <c r="H5" s="68" t="s">
        <v>17</v>
      </c>
      <c r="K5" s="37" t="str">
        <f>'1'!E6</f>
        <v>Essence</v>
      </c>
    </row>
    <row r="6" spans="1:19" ht="15" customHeight="1" x14ac:dyDescent="0.2">
      <c r="A6" s="78" t="s">
        <v>21</v>
      </c>
      <c r="B6" s="77">
        <f>MAX(0,B4-B5-C6)</f>
        <v>0</v>
      </c>
      <c r="C6" s="36">
        <f>C4-C5</f>
        <v>0</v>
      </c>
      <c r="D6" s="79">
        <f>MAX(0,D5-B6)</f>
        <v>366</v>
      </c>
      <c r="G6" s="71">
        <v>2</v>
      </c>
      <c r="H6" s="68" t="s">
        <v>74</v>
      </c>
      <c r="K6" s="59" t="s">
        <v>4</v>
      </c>
      <c r="L6" s="59" t="s">
        <v>72</v>
      </c>
      <c r="M6" s="59" t="s">
        <v>73</v>
      </c>
      <c r="N6" s="59" t="s">
        <v>12</v>
      </c>
      <c r="O6" s="59" t="s">
        <v>90</v>
      </c>
      <c r="P6" s="59" t="s">
        <v>91</v>
      </c>
    </row>
    <row r="7" spans="1:19" ht="15" customHeight="1" x14ac:dyDescent="0.2">
      <c r="B7" s="75"/>
      <c r="C7" s="40"/>
      <c r="D7" s="76"/>
      <c r="E7" s="40"/>
      <c r="K7" s="60">
        <v>1</v>
      </c>
      <c r="L7" s="60">
        <v>0.95</v>
      </c>
      <c r="M7" s="61">
        <v>0.9</v>
      </c>
      <c r="N7" s="61">
        <f>L7</f>
        <v>0.95</v>
      </c>
      <c r="O7" s="61">
        <v>0.9</v>
      </c>
      <c r="P7" s="36">
        <v>0.95</v>
      </c>
    </row>
    <row r="8" spans="1:19" ht="15" customHeight="1" x14ac:dyDescent="0.2">
      <c r="C8" s="109" t="s">
        <v>18</v>
      </c>
      <c r="D8" s="109"/>
      <c r="E8" s="109"/>
      <c r="F8" s="109"/>
      <c r="G8" s="109"/>
      <c r="H8" s="109"/>
      <c r="I8" s="109"/>
      <c r="J8" s="109"/>
      <c r="K8" s="60"/>
      <c r="L8" s="60"/>
      <c r="M8" s="61"/>
      <c r="N8" s="61"/>
      <c r="O8" s="61"/>
    </row>
    <row r="9" spans="1:19" ht="15" customHeight="1" x14ac:dyDescent="0.2">
      <c r="C9" s="40"/>
      <c r="D9" s="41"/>
      <c r="E9" s="57">
        <v>1</v>
      </c>
      <c r="L9" s="37"/>
      <c r="M9" s="37"/>
      <c r="N9" s="37"/>
    </row>
    <row r="10" spans="1:19" ht="15" customHeight="1" x14ac:dyDescent="0.2">
      <c r="C10" s="57">
        <v>1</v>
      </c>
      <c r="D10" s="41">
        <f>+C10-1</f>
        <v>0</v>
      </c>
      <c r="E10" s="40" t="str">
        <f>VLOOKUP(C10,C11:E22,3)</f>
        <v>dagen31</v>
      </c>
      <c r="F10" s="36" t="s">
        <v>7</v>
      </c>
      <c r="G10" s="36" t="s">
        <v>8</v>
      </c>
      <c r="H10" s="36" t="s">
        <v>6</v>
      </c>
      <c r="I10" s="36" t="s">
        <v>9</v>
      </c>
      <c r="K10" s="89" t="s">
        <v>35</v>
      </c>
      <c r="L10" s="63"/>
      <c r="M10" s="63"/>
      <c r="N10" s="63"/>
      <c r="O10" s="63"/>
      <c r="P10" s="63"/>
      <c r="Q10" s="63"/>
      <c r="R10"/>
      <c r="S10"/>
    </row>
    <row r="11" spans="1:19" ht="15" customHeight="1" x14ac:dyDescent="0.2">
      <c r="C11" s="40">
        <v>1</v>
      </c>
      <c r="D11" s="41" t="s">
        <v>75</v>
      </c>
      <c r="E11" s="40" t="s">
        <v>6</v>
      </c>
      <c r="F11" s="36">
        <v>1</v>
      </c>
      <c r="G11" s="36">
        <v>1</v>
      </c>
      <c r="H11" s="36">
        <v>1</v>
      </c>
      <c r="I11" s="36">
        <f ca="1">INDIRECT($E$10,)</f>
        <v>1</v>
      </c>
      <c r="K11" s="63"/>
      <c r="L11" s="59" t="s">
        <v>25</v>
      </c>
      <c r="M11" s="59" t="s">
        <v>26</v>
      </c>
      <c r="N11" s="59"/>
      <c r="O11" s="63"/>
      <c r="P11" s="63"/>
      <c r="Q11" s="63"/>
      <c r="R11"/>
      <c r="S11"/>
    </row>
    <row r="12" spans="1:19" ht="15" customHeight="1" x14ac:dyDescent="0.2">
      <c r="C12" s="40">
        <v>2</v>
      </c>
      <c r="D12" s="41" t="s">
        <v>76</v>
      </c>
      <c r="E12" s="40" t="s">
        <v>7</v>
      </c>
      <c r="F12" s="36">
        <v>2</v>
      </c>
      <c r="G12" s="36">
        <v>2</v>
      </c>
      <c r="H12" s="36">
        <v>2</v>
      </c>
      <c r="I12" s="36">
        <f t="shared" ref="I12:I41" ca="1" si="0">INDIRECT($E$10,)</f>
        <v>2</v>
      </c>
      <c r="K12" s="63">
        <v>0</v>
      </c>
      <c r="L12" s="83">
        <v>1.2</v>
      </c>
      <c r="M12" s="83">
        <v>1.2</v>
      </c>
      <c r="N12" s="83"/>
      <c r="O12" s="63"/>
      <c r="P12" s="63"/>
      <c r="Q12" s="63"/>
      <c r="R12"/>
      <c r="S12"/>
    </row>
    <row r="13" spans="1:19" ht="15" customHeight="1" x14ac:dyDescent="0.2">
      <c r="C13" s="40">
        <v>3</v>
      </c>
      <c r="D13" s="41" t="s">
        <v>77</v>
      </c>
      <c r="E13" s="40" t="s">
        <v>6</v>
      </c>
      <c r="F13" s="36">
        <v>3</v>
      </c>
      <c r="G13" s="36">
        <v>3</v>
      </c>
      <c r="H13" s="36">
        <v>3</v>
      </c>
      <c r="I13" s="36">
        <f t="shared" ca="1" si="0"/>
        <v>3</v>
      </c>
      <c r="K13" s="63">
        <v>1</v>
      </c>
      <c r="L13" s="83">
        <v>1</v>
      </c>
      <c r="M13" s="83">
        <v>1</v>
      </c>
      <c r="N13" s="63"/>
      <c r="O13" s="63"/>
      <c r="P13" s="63"/>
      <c r="Q13" s="63"/>
      <c r="R13"/>
      <c r="S13"/>
    </row>
    <row r="14" spans="1:19" ht="15" customHeight="1" x14ac:dyDescent="0.2">
      <c r="C14" s="40">
        <v>4</v>
      </c>
      <c r="D14" s="41" t="s">
        <v>78</v>
      </c>
      <c r="E14" s="40" t="s">
        <v>8</v>
      </c>
      <c r="F14" s="36">
        <v>4</v>
      </c>
      <c r="G14" s="36">
        <v>4</v>
      </c>
      <c r="H14" s="36">
        <v>4</v>
      </c>
      <c r="I14" s="36">
        <f t="shared" ca="1" si="0"/>
        <v>4</v>
      </c>
      <c r="K14" s="63">
        <v>61</v>
      </c>
      <c r="L14" s="83">
        <v>0.9</v>
      </c>
      <c r="M14" s="83">
        <v>0.9</v>
      </c>
      <c r="N14" s="63"/>
      <c r="O14" s="63"/>
      <c r="P14" s="63"/>
      <c r="Q14" s="63"/>
      <c r="R14"/>
      <c r="S14"/>
    </row>
    <row r="15" spans="1:19" ht="15" customHeight="1" x14ac:dyDescent="0.2">
      <c r="C15" s="40">
        <v>5</v>
      </c>
      <c r="D15" s="41" t="s">
        <v>79</v>
      </c>
      <c r="E15" s="40" t="s">
        <v>6</v>
      </c>
      <c r="F15" s="36">
        <v>5</v>
      </c>
      <c r="G15" s="36">
        <v>5</v>
      </c>
      <c r="H15" s="36">
        <v>5</v>
      </c>
      <c r="I15" s="36">
        <f t="shared" ca="1" si="0"/>
        <v>5</v>
      </c>
      <c r="K15" s="63">
        <v>106</v>
      </c>
      <c r="L15" s="83">
        <v>0.8</v>
      </c>
      <c r="M15" s="83">
        <v>0.8</v>
      </c>
      <c r="N15" s="63"/>
      <c r="O15" s="63"/>
      <c r="P15" s="63"/>
      <c r="Q15" s="63"/>
      <c r="R15"/>
      <c r="S15"/>
    </row>
    <row r="16" spans="1:19" ht="15" customHeight="1" x14ac:dyDescent="0.2">
      <c r="C16" s="40">
        <v>6</v>
      </c>
      <c r="D16" s="41" t="s">
        <v>80</v>
      </c>
      <c r="E16" s="40" t="s">
        <v>8</v>
      </c>
      <c r="F16" s="36">
        <v>6</v>
      </c>
      <c r="G16" s="36">
        <v>6</v>
      </c>
      <c r="H16" s="36">
        <v>6</v>
      </c>
      <c r="I16" s="36">
        <f t="shared" ca="1" si="0"/>
        <v>6</v>
      </c>
      <c r="K16" s="63">
        <v>116</v>
      </c>
      <c r="L16" s="83">
        <v>0.75</v>
      </c>
      <c r="M16" s="83">
        <v>0.8</v>
      </c>
      <c r="N16" s="63"/>
      <c r="O16" s="63"/>
      <c r="P16" s="63"/>
      <c r="Q16" s="63"/>
      <c r="R16"/>
      <c r="S16"/>
    </row>
    <row r="17" spans="3:19" ht="15" customHeight="1" x14ac:dyDescent="0.2">
      <c r="C17" s="40">
        <v>7</v>
      </c>
      <c r="D17" s="41" t="s">
        <v>81</v>
      </c>
      <c r="E17" s="40" t="s">
        <v>6</v>
      </c>
      <c r="F17" s="36">
        <v>7</v>
      </c>
      <c r="G17" s="36">
        <v>7</v>
      </c>
      <c r="H17" s="36">
        <v>7</v>
      </c>
      <c r="I17" s="36">
        <f t="shared" ca="1" si="0"/>
        <v>7</v>
      </c>
      <c r="K17" s="63">
        <v>126</v>
      </c>
      <c r="L17" s="83">
        <v>0.75</v>
      </c>
      <c r="M17" s="83">
        <v>0.75</v>
      </c>
      <c r="N17" s="63"/>
      <c r="O17" s="63"/>
      <c r="P17" s="63"/>
      <c r="Q17" s="63"/>
      <c r="R17"/>
      <c r="S17"/>
    </row>
    <row r="18" spans="3:19" ht="15" customHeight="1" x14ac:dyDescent="0.2">
      <c r="C18" s="40">
        <v>8</v>
      </c>
      <c r="D18" s="41" t="s">
        <v>82</v>
      </c>
      <c r="E18" s="40" t="s">
        <v>6</v>
      </c>
      <c r="F18" s="36">
        <v>8</v>
      </c>
      <c r="G18" s="36">
        <v>8</v>
      </c>
      <c r="H18" s="36">
        <v>8</v>
      </c>
      <c r="I18" s="36">
        <f t="shared" ca="1" si="0"/>
        <v>8</v>
      </c>
      <c r="K18" s="63">
        <v>146</v>
      </c>
      <c r="L18" s="83">
        <v>0.7</v>
      </c>
      <c r="M18" s="83">
        <v>0.75</v>
      </c>
      <c r="N18" s="63"/>
      <c r="O18" s="63"/>
      <c r="P18" s="63"/>
      <c r="Q18" s="63"/>
      <c r="R18"/>
      <c r="S18"/>
    </row>
    <row r="19" spans="3:19" ht="15" customHeight="1" x14ac:dyDescent="0.2">
      <c r="C19" s="40">
        <v>9</v>
      </c>
      <c r="D19" s="41" t="s">
        <v>83</v>
      </c>
      <c r="E19" s="40" t="s">
        <v>8</v>
      </c>
      <c r="F19" s="36">
        <v>9</v>
      </c>
      <c r="G19" s="36">
        <v>9</v>
      </c>
      <c r="H19" s="36">
        <v>9</v>
      </c>
      <c r="I19" s="36">
        <f t="shared" ca="1" si="0"/>
        <v>9</v>
      </c>
      <c r="K19" s="63">
        <v>156</v>
      </c>
      <c r="L19" s="83">
        <v>0.7</v>
      </c>
      <c r="M19" s="83">
        <v>0.7</v>
      </c>
      <c r="N19" s="63"/>
      <c r="O19" s="63"/>
      <c r="P19" s="63"/>
      <c r="Q19" s="63"/>
      <c r="R19"/>
      <c r="S19"/>
    </row>
    <row r="20" spans="3:19" ht="15" customHeight="1" x14ac:dyDescent="0.2">
      <c r="C20" s="40">
        <v>10</v>
      </c>
      <c r="D20" s="41" t="s">
        <v>84</v>
      </c>
      <c r="E20" s="40" t="s">
        <v>6</v>
      </c>
      <c r="F20" s="36">
        <v>10</v>
      </c>
      <c r="G20" s="36">
        <v>10</v>
      </c>
      <c r="H20" s="36">
        <v>10</v>
      </c>
      <c r="I20" s="36">
        <f t="shared" ca="1" si="0"/>
        <v>10</v>
      </c>
      <c r="K20" s="63">
        <v>171</v>
      </c>
      <c r="L20" s="83">
        <v>0.6</v>
      </c>
      <c r="M20" s="83">
        <v>0.7</v>
      </c>
      <c r="N20" s="63"/>
      <c r="O20" s="63"/>
      <c r="P20" s="63"/>
      <c r="Q20" s="63"/>
      <c r="R20"/>
      <c r="S20"/>
    </row>
    <row r="21" spans="3:19" ht="15" customHeight="1" x14ac:dyDescent="0.2">
      <c r="C21" s="40">
        <v>11</v>
      </c>
      <c r="D21" s="41" t="s">
        <v>85</v>
      </c>
      <c r="E21" s="40" t="s">
        <v>8</v>
      </c>
      <c r="F21" s="36">
        <v>11</v>
      </c>
      <c r="G21" s="36">
        <v>11</v>
      </c>
      <c r="H21" s="36">
        <v>11</v>
      </c>
      <c r="I21" s="36">
        <f t="shared" ca="1" si="0"/>
        <v>11</v>
      </c>
      <c r="K21" s="63">
        <v>181</v>
      </c>
      <c r="L21" s="83">
        <v>0.6</v>
      </c>
      <c r="M21" s="83">
        <v>0.6</v>
      </c>
      <c r="N21" s="63"/>
      <c r="O21" s="63"/>
      <c r="P21" s="63"/>
      <c r="Q21" s="63"/>
      <c r="R21"/>
      <c r="S21"/>
    </row>
    <row r="22" spans="3:19" ht="15" customHeight="1" x14ac:dyDescent="0.2">
      <c r="C22" s="40">
        <v>12</v>
      </c>
      <c r="D22" s="41" t="s">
        <v>86</v>
      </c>
      <c r="E22" s="40" t="s">
        <v>6</v>
      </c>
      <c r="F22" s="36">
        <v>12</v>
      </c>
      <c r="G22" s="36">
        <v>12</v>
      </c>
      <c r="H22" s="36">
        <v>12</v>
      </c>
      <c r="I22" s="36">
        <f t="shared" ca="1" si="0"/>
        <v>12</v>
      </c>
      <c r="K22" s="63">
        <v>196</v>
      </c>
      <c r="L22" s="83">
        <v>0.5</v>
      </c>
      <c r="M22" s="83">
        <v>0.6</v>
      </c>
      <c r="N22" s="63"/>
      <c r="O22" s="63"/>
      <c r="P22" s="63"/>
      <c r="Q22" s="63"/>
      <c r="R22"/>
      <c r="S22"/>
    </row>
    <row r="23" spans="3:19" ht="15" customHeight="1" x14ac:dyDescent="0.2">
      <c r="C23" s="40"/>
      <c r="D23" s="41"/>
      <c r="E23" s="40"/>
      <c r="F23" s="36">
        <v>13</v>
      </c>
      <c r="G23" s="36">
        <v>13</v>
      </c>
      <c r="H23" s="36">
        <v>13</v>
      </c>
      <c r="I23" s="36">
        <f t="shared" ca="1" si="0"/>
        <v>13</v>
      </c>
      <c r="K23" s="63">
        <v>206</v>
      </c>
      <c r="L23" s="83">
        <v>0.5</v>
      </c>
      <c r="M23" s="83">
        <v>0.5</v>
      </c>
      <c r="N23" s="63"/>
      <c r="O23" s="63"/>
      <c r="P23" s="63"/>
      <c r="Q23" s="63"/>
      <c r="R23"/>
      <c r="S23"/>
    </row>
    <row r="24" spans="3:19" ht="15" customHeight="1" x14ac:dyDescent="0.2">
      <c r="C24" s="40"/>
      <c r="D24" s="41"/>
      <c r="E24" s="40"/>
      <c r="F24" s="36">
        <v>14</v>
      </c>
      <c r="G24" s="36">
        <v>14</v>
      </c>
      <c r="H24" s="36">
        <v>14</v>
      </c>
      <c r="I24" s="36">
        <f t="shared" ca="1" si="0"/>
        <v>14</v>
      </c>
      <c r="K24" s="63"/>
      <c r="L24" s="63"/>
      <c r="M24" s="63"/>
      <c r="N24" s="63"/>
      <c r="O24" s="63"/>
      <c r="P24" s="63"/>
      <c r="Q24" s="63"/>
      <c r="R24"/>
      <c r="S24"/>
    </row>
    <row r="25" spans="3:19" ht="15" customHeight="1" x14ac:dyDescent="0.2">
      <c r="C25" s="40"/>
      <c r="D25" s="41"/>
      <c r="E25" s="40"/>
      <c r="F25" s="36">
        <v>15</v>
      </c>
      <c r="G25" s="36">
        <v>15</v>
      </c>
      <c r="H25" s="36">
        <v>15</v>
      </c>
      <c r="I25" s="36">
        <f t="shared" ca="1" si="0"/>
        <v>15</v>
      </c>
      <c r="K25" s="84" t="s">
        <v>27</v>
      </c>
      <c r="L25" s="110" t="s">
        <v>13</v>
      </c>
      <c r="M25" s="110"/>
      <c r="N25" s="110"/>
      <c r="O25" s="110"/>
      <c r="P25" s="110"/>
      <c r="Q25" s="92"/>
      <c r="R25"/>
      <c r="S25"/>
    </row>
    <row r="26" spans="3:19" ht="15" customHeight="1" x14ac:dyDescent="0.2">
      <c r="C26" s="40"/>
      <c r="D26" s="41"/>
      <c r="E26" s="40"/>
      <c r="F26" s="36">
        <v>16</v>
      </c>
      <c r="G26" s="36">
        <v>16</v>
      </c>
      <c r="H26" s="36">
        <v>16</v>
      </c>
      <c r="I26" s="36">
        <f t="shared" ca="1" si="0"/>
        <v>16</v>
      </c>
      <c r="K26" s="37" t="str">
        <f>'1'!E6</f>
        <v>Essence</v>
      </c>
      <c r="L26" s="59" t="s">
        <v>4</v>
      </c>
      <c r="M26" s="59" t="s">
        <v>72</v>
      </c>
      <c r="N26" s="59" t="s">
        <v>73</v>
      </c>
      <c r="O26" s="59" t="s">
        <v>12</v>
      </c>
      <c r="P26" s="59" t="s">
        <v>90</v>
      </c>
      <c r="Q26" s="59" t="s">
        <v>91</v>
      </c>
      <c r="R26"/>
      <c r="S26"/>
    </row>
    <row r="27" spans="3:19" ht="15" customHeight="1" x14ac:dyDescent="0.2">
      <c r="C27" s="40"/>
      <c r="D27" s="41"/>
      <c r="E27" s="40"/>
      <c r="F27" s="36">
        <v>17</v>
      </c>
      <c r="G27" s="36">
        <v>17</v>
      </c>
      <c r="H27" s="36">
        <v>17</v>
      </c>
      <c r="I27" s="36">
        <f t="shared" ca="1" si="0"/>
        <v>17</v>
      </c>
      <c r="K27" s="85">
        <f>coot</f>
        <v>0</v>
      </c>
      <c r="L27" s="86">
        <f>MAX(IF($H$4&lt;2018,75%,50%),VLOOKUP(K27,K12:L23,2))</f>
        <v>1.2</v>
      </c>
      <c r="M27" s="86">
        <f>MAX(IF($H$4&lt;2018,75%,50%),VLOOKUP(K27,K12:M23,3))</f>
        <v>1.2</v>
      </c>
      <c r="N27" s="83">
        <v>1.2</v>
      </c>
      <c r="O27" s="83">
        <f>M27</f>
        <v>1.2</v>
      </c>
      <c r="P27" s="83">
        <f>M27</f>
        <v>1.2</v>
      </c>
      <c r="Q27" s="83">
        <f>M27</f>
        <v>1.2</v>
      </c>
      <c r="R27"/>
      <c r="S27" s="87" t="s">
        <v>28</v>
      </c>
    </row>
    <row r="28" spans="3:19" ht="15" customHeight="1" x14ac:dyDescent="0.2">
      <c r="C28" s="40"/>
      <c r="D28" s="41"/>
      <c r="E28" s="40"/>
      <c r="F28" s="36">
        <v>18</v>
      </c>
      <c r="G28" s="36">
        <v>18</v>
      </c>
      <c r="H28" s="36">
        <v>18</v>
      </c>
      <c r="I28" s="36">
        <f t="shared" ca="1" si="0"/>
        <v>18</v>
      </c>
      <c r="K28" s="88"/>
      <c r="L28" s="86">
        <f>VLOOKUP(K27,K11:L23,2)</f>
        <v>1.2</v>
      </c>
      <c r="M28" s="86">
        <f>VLOOKUP(K27,K12:M23,3)</f>
        <v>1.2</v>
      </c>
      <c r="N28" s="83">
        <v>1.2</v>
      </c>
      <c r="O28" s="83">
        <f>M28</f>
        <v>1.2</v>
      </c>
      <c r="P28" s="83">
        <f>M28</f>
        <v>1.2</v>
      </c>
      <c r="Q28" s="83">
        <f>M28</f>
        <v>1.2</v>
      </c>
      <c r="R28"/>
      <c r="S28" s="87" t="s">
        <v>23</v>
      </c>
    </row>
    <row r="29" spans="3:19" ht="15" customHeight="1" x14ac:dyDescent="0.2">
      <c r="C29" s="40"/>
      <c r="D29" s="41"/>
      <c r="E29" s="40"/>
      <c r="F29" s="36">
        <v>19</v>
      </c>
      <c r="G29" s="36">
        <v>19</v>
      </c>
      <c r="H29" s="36">
        <v>19</v>
      </c>
      <c r="I29" s="36">
        <f t="shared" ca="1" si="0"/>
        <v>19</v>
      </c>
      <c r="K29" s="39"/>
      <c r="L29" s="47"/>
      <c r="M29" s="47"/>
      <c r="N29" s="38"/>
    </row>
    <row r="30" spans="3:19" ht="15" customHeight="1" x14ac:dyDescent="0.2">
      <c r="C30" s="40" t="s">
        <v>33</v>
      </c>
      <c r="D30" s="41" t="b">
        <f>IF(INT(D33/4)=D33/4,TRUE,FALSE)</f>
        <v>1</v>
      </c>
      <c r="E30" s="40"/>
      <c r="F30" s="36">
        <v>20</v>
      </c>
      <c r="G30" s="36">
        <v>20</v>
      </c>
      <c r="H30" s="36">
        <v>20</v>
      </c>
      <c r="I30" s="36">
        <f t="shared" ca="1" si="0"/>
        <v>20</v>
      </c>
      <c r="K30" s="39"/>
      <c r="L30" s="47"/>
      <c r="M30" s="47"/>
      <c r="N30" s="38"/>
    </row>
    <row r="31" spans="3:19" ht="15" customHeight="1" x14ac:dyDescent="0.2">
      <c r="C31" s="40" t="s">
        <v>34</v>
      </c>
      <c r="D31" s="41"/>
      <c r="E31" s="40"/>
      <c r="F31" s="36">
        <v>21</v>
      </c>
      <c r="G31" s="36">
        <v>21</v>
      </c>
      <c r="H31" s="36">
        <v>21</v>
      </c>
      <c r="I31" s="36">
        <f t="shared" ca="1" si="0"/>
        <v>21</v>
      </c>
      <c r="K31" s="39"/>
      <c r="L31" s="47"/>
      <c r="M31" s="47"/>
      <c r="N31" s="38"/>
    </row>
    <row r="32" spans="3:19" ht="15" customHeight="1" x14ac:dyDescent="0.2">
      <c r="C32" s="40"/>
      <c r="D32" s="41"/>
      <c r="E32" s="40"/>
      <c r="F32" s="36">
        <v>22</v>
      </c>
      <c r="G32" s="36">
        <v>22</v>
      </c>
      <c r="H32" s="36">
        <v>22</v>
      </c>
      <c r="I32" s="36">
        <f t="shared" ca="1" si="0"/>
        <v>22</v>
      </c>
      <c r="K32" s="39"/>
      <c r="L32" s="47"/>
      <c r="M32" s="47"/>
      <c r="N32" s="38"/>
    </row>
    <row r="33" spans="2:9" ht="15" customHeight="1" x14ac:dyDescent="0.2">
      <c r="C33" s="57">
        <v>8</v>
      </c>
      <c r="D33" s="41">
        <f>IF(C33=1,2014,VLOOKUP(C33,C34:D41,2))</f>
        <v>2020</v>
      </c>
      <c r="E33" s="40"/>
      <c r="F33" s="36">
        <v>23</v>
      </c>
      <c r="G33" s="36">
        <v>23</v>
      </c>
      <c r="H33" s="36">
        <v>23</v>
      </c>
      <c r="I33" s="36">
        <f t="shared" ca="1" si="0"/>
        <v>23</v>
      </c>
    </row>
    <row r="34" spans="2:9" ht="15" customHeight="1" x14ac:dyDescent="0.2">
      <c r="C34" s="40">
        <v>1</v>
      </c>
      <c r="D34" s="41" t="s">
        <v>11</v>
      </c>
      <c r="E34" s="40"/>
      <c r="F34" s="36">
        <v>24</v>
      </c>
      <c r="G34" s="36">
        <v>24</v>
      </c>
      <c r="H34" s="36">
        <v>24</v>
      </c>
      <c r="I34" s="36">
        <f t="shared" ca="1" si="0"/>
        <v>24</v>
      </c>
    </row>
    <row r="35" spans="2:9" ht="15" customHeight="1" x14ac:dyDescent="0.2">
      <c r="C35" s="40">
        <v>2</v>
      </c>
      <c r="D35" s="41">
        <v>2014</v>
      </c>
      <c r="E35" s="40"/>
      <c r="F35" s="36">
        <v>25</v>
      </c>
      <c r="G35" s="36">
        <v>25</v>
      </c>
      <c r="H35" s="36">
        <v>25</v>
      </c>
      <c r="I35" s="36">
        <f t="shared" ca="1" si="0"/>
        <v>25</v>
      </c>
    </row>
    <row r="36" spans="2:9" ht="15" customHeight="1" x14ac:dyDescent="0.2">
      <c r="C36" s="40">
        <v>3</v>
      </c>
      <c r="D36" s="41">
        <v>2015</v>
      </c>
      <c r="E36" s="40"/>
      <c r="F36" s="36">
        <v>26</v>
      </c>
      <c r="G36" s="36">
        <v>26</v>
      </c>
      <c r="H36" s="36">
        <v>26</v>
      </c>
      <c r="I36" s="36">
        <f t="shared" ca="1" si="0"/>
        <v>26</v>
      </c>
    </row>
    <row r="37" spans="2:9" ht="15" customHeight="1" x14ac:dyDescent="0.2">
      <c r="C37" s="40">
        <v>4</v>
      </c>
      <c r="D37" s="41">
        <v>2016</v>
      </c>
      <c r="E37" s="40"/>
      <c r="F37" s="36">
        <v>27</v>
      </c>
      <c r="G37" s="36">
        <v>27</v>
      </c>
      <c r="H37" s="36">
        <v>27</v>
      </c>
      <c r="I37" s="36">
        <f t="shared" ca="1" si="0"/>
        <v>27</v>
      </c>
    </row>
    <row r="38" spans="2:9" ht="15" customHeight="1" x14ac:dyDescent="0.2">
      <c r="C38" s="40">
        <v>5</v>
      </c>
      <c r="D38" s="41">
        <v>2017</v>
      </c>
      <c r="E38" s="40"/>
      <c r="F38" s="36">
        <v>28</v>
      </c>
      <c r="G38" s="36">
        <v>28</v>
      </c>
      <c r="H38" s="36">
        <v>28</v>
      </c>
      <c r="I38" s="36">
        <f t="shared" ca="1" si="0"/>
        <v>28</v>
      </c>
    </row>
    <row r="39" spans="2:9" ht="15" customHeight="1" x14ac:dyDescent="0.2">
      <c r="C39" s="40">
        <v>6</v>
      </c>
      <c r="D39" s="41">
        <v>2018</v>
      </c>
      <c r="E39" s="40"/>
      <c r="F39" s="36">
        <v>29</v>
      </c>
      <c r="G39" s="36">
        <v>29</v>
      </c>
      <c r="H39" s="36">
        <v>29</v>
      </c>
      <c r="I39" s="36">
        <f t="shared" ca="1" si="0"/>
        <v>29</v>
      </c>
    </row>
    <row r="40" spans="2:9" ht="15" customHeight="1" x14ac:dyDescent="0.2">
      <c r="C40" s="40">
        <v>7</v>
      </c>
      <c r="D40" s="41">
        <v>2019</v>
      </c>
      <c r="E40" s="40"/>
      <c r="G40" s="36">
        <v>30</v>
      </c>
      <c r="H40" s="36">
        <v>30</v>
      </c>
      <c r="I40" s="36">
        <f t="shared" ca="1" si="0"/>
        <v>30</v>
      </c>
    </row>
    <row r="41" spans="2:9" ht="15" customHeight="1" x14ac:dyDescent="0.2">
      <c r="C41" s="40">
        <v>8</v>
      </c>
      <c r="D41" s="41">
        <v>2020</v>
      </c>
      <c r="E41" s="40"/>
      <c r="H41" s="36">
        <v>31</v>
      </c>
      <c r="I41" s="36">
        <f t="shared" ca="1" si="0"/>
        <v>31</v>
      </c>
    </row>
    <row r="43" spans="2:9" ht="15" customHeight="1" x14ac:dyDescent="0.2">
      <c r="B43" s="70" t="s">
        <v>5</v>
      </c>
    </row>
    <row r="44" spans="2:9" ht="15" customHeight="1" x14ac:dyDescent="0.2">
      <c r="C44" s="57">
        <v>1</v>
      </c>
      <c r="D44" s="37" t="str">
        <f>VLOOKUP(C44,C45:D46,2)</f>
        <v>Oui</v>
      </c>
    </row>
    <row r="45" spans="2:9" ht="15" customHeight="1" x14ac:dyDescent="0.2">
      <c r="C45" s="36">
        <v>1</v>
      </c>
      <c r="D45" s="37" t="s">
        <v>87</v>
      </c>
    </row>
    <row r="46" spans="2:9" ht="15" customHeight="1" x14ac:dyDescent="0.2">
      <c r="C46" s="36">
        <v>2</v>
      </c>
      <c r="D46" s="37" t="s">
        <v>88</v>
      </c>
    </row>
    <row r="48" spans="2:9" ht="15" customHeight="1" x14ac:dyDescent="0.2">
      <c r="B48" s="70" t="s">
        <v>22</v>
      </c>
      <c r="D48" s="37" t="s">
        <v>32</v>
      </c>
    </row>
    <row r="49" spans="1:4" ht="15" customHeight="1" x14ac:dyDescent="0.2">
      <c r="C49" s="57">
        <v>831</v>
      </c>
      <c r="D49" s="37">
        <f>IF('1'!$E$18&lt;43831,2022,2021)</f>
        <v>2021</v>
      </c>
    </row>
    <row r="51" spans="1:4" ht="15" customHeight="1" x14ac:dyDescent="0.2">
      <c r="A51" s="58" t="s">
        <v>31</v>
      </c>
      <c r="B51" s="58"/>
    </row>
  </sheetData>
  <sheetProtection password="8459" sheet="1" objects="1" scenarios="1"/>
  <mergeCells count="3">
    <mergeCell ref="C8:J8"/>
    <mergeCell ref="L25:P25"/>
    <mergeCell ref="K2:O2"/>
  </mergeCells>
  <pageMargins left="0.75" right="0.75" top="1" bottom="1" header="0.5" footer="0.5"/>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2732C9B7C67544B918C3AC84BF2D92" ma:contentTypeVersion="13" ma:contentTypeDescription="Crée un document." ma:contentTypeScope="" ma:versionID="e50a3d2f48bbceb2041d701550928d34">
  <xsd:schema xmlns:xsd="http://www.w3.org/2001/XMLSchema" xmlns:xs="http://www.w3.org/2001/XMLSchema" xmlns:p="http://schemas.microsoft.com/office/2006/metadata/properties" xmlns:ns3="ac217802-ad5e-451a-bc27-2c973f4b848e" xmlns:ns4="a9c9ba65-0ef1-44b3-8ee2-48738882e2b9" targetNamespace="http://schemas.microsoft.com/office/2006/metadata/properties" ma:root="true" ma:fieldsID="42012412a6182d39440423768e3fe58d" ns3:_="" ns4:_="">
    <xsd:import namespace="ac217802-ad5e-451a-bc27-2c973f4b848e"/>
    <xsd:import namespace="a9c9ba65-0ef1-44b3-8ee2-48738882e2b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217802-ad5e-451a-bc27-2c973f4b848e"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SharingHintHash" ma:index="10" nillable="true" ma:displayName="Partage du hachage d’indicateu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c9ba65-0ef1-44b3-8ee2-48738882e2b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52A387-A35C-41ED-9F2D-E0F1167B6F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217802-ad5e-451a-bc27-2c973f4b848e"/>
    <ds:schemaRef ds:uri="a9c9ba65-0ef1-44b3-8ee2-48738882e2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D6595D-75EE-4F86-9997-5CFDD391F581}">
  <ds:schemaRefs>
    <ds:schemaRef ds:uri="http://purl.org/dc/dcmitype/"/>
    <ds:schemaRef ds:uri="ac217802-ad5e-451a-bc27-2c973f4b848e"/>
    <ds:schemaRef ds:uri="http://purl.org/dc/elements/1.1/"/>
    <ds:schemaRef ds:uri="http://schemas.microsoft.com/office/2006/documentManagement/types"/>
    <ds:schemaRef ds:uri="a9c9ba65-0ef1-44b3-8ee2-48738882e2b9"/>
    <ds:schemaRef ds:uri="http://purl.org/dc/terms/"/>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F5ECD9E1-294B-45D3-8575-13DF4F2802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7</vt:i4>
      </vt:variant>
    </vt:vector>
  </HeadingPairs>
  <TitlesOfParts>
    <vt:vector size="9" baseType="lpstr">
      <vt:lpstr>Home</vt:lpstr>
      <vt:lpstr>1</vt:lpstr>
      <vt:lpstr>coot</vt:lpstr>
      <vt:lpstr>coot2</vt:lpstr>
      <vt:lpstr>dagen28</vt:lpstr>
      <vt:lpstr>dagen30</vt:lpstr>
      <vt:lpstr>dagen31</vt:lpstr>
      <vt:lpstr>'1'!Zone_d_impression</vt:lpstr>
      <vt:lpstr>Home!Zone_d_impression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Joeri VAN DEN BOSCH</dc:creator>
  <cp:lastModifiedBy>admin</cp:lastModifiedBy>
  <cp:lastPrinted>2020-01-28T21:20:55Z</cp:lastPrinted>
  <dcterms:created xsi:type="dcterms:W3CDTF">2011-03-21T06:44:21Z</dcterms:created>
  <dcterms:modified xsi:type="dcterms:W3CDTF">2020-09-25T18:11:55Z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0x0101005A2732C9B7C67544B918C3AC84BF2D92</vt:lpwstr>
  </property>
</Properties>
</file>